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财政专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罗晓婷</author>
  </authors>
  <commentList>
    <comment ref="D21" authorId="0">
      <text>
        <r>
          <rPr>
            <b/>
            <sz val="9"/>
            <rFont val="宋体"/>
            <family val="0"/>
          </rPr>
          <t>罗晓婷:</t>
        </r>
        <r>
          <rPr>
            <sz val="9"/>
            <rFont val="宋体"/>
            <family val="0"/>
          </rPr>
          <t xml:space="preserve">
粮食942532.39
教育户22515724.72</t>
        </r>
      </text>
    </comment>
    <comment ref="D22" authorId="0">
      <text>
        <r>
          <rPr>
            <b/>
            <sz val="9"/>
            <rFont val="宋体"/>
            <family val="0"/>
          </rPr>
          <t>罗晓婷:</t>
        </r>
        <r>
          <rPr>
            <sz val="9"/>
            <rFont val="宋体"/>
            <family val="0"/>
          </rPr>
          <t xml:space="preserve">
代管244573324.55</t>
        </r>
      </text>
    </comment>
  </commentList>
</comments>
</file>

<file path=xl/sharedStrings.xml><?xml version="1.0" encoding="utf-8"?>
<sst xmlns="http://schemas.openxmlformats.org/spreadsheetml/2006/main" count="41" uniqueCount="36">
  <si>
    <t>附件14</t>
  </si>
  <si>
    <t>佛山市高明区2023年财政专户预算收支表</t>
  </si>
  <si>
    <t>单位：万元</t>
  </si>
  <si>
    <t>收入科目</t>
  </si>
  <si>
    <t>2023年预算</t>
  </si>
  <si>
    <t>2022年预算</t>
  </si>
  <si>
    <t>2022年实绩</t>
  </si>
  <si>
    <t>比2022年预算增长(％)</t>
  </si>
  <si>
    <t>比2022年实绩增长(％)</t>
  </si>
  <si>
    <t>支出科目</t>
  </si>
  <si>
    <t>一、财政专户收入</t>
  </si>
  <si>
    <t>一、财政专户支出</t>
  </si>
  <si>
    <t>1、教育收费收入</t>
  </si>
  <si>
    <t>1、一般公共服务支出</t>
  </si>
  <si>
    <t>2、代管经营性收费收入</t>
  </si>
  <si>
    <t>2、公共安全支出</t>
  </si>
  <si>
    <t>3、粮食风险金收入</t>
  </si>
  <si>
    <t>3、教育支出</t>
  </si>
  <si>
    <t>4、科技支出</t>
  </si>
  <si>
    <t>5、文化旅游体育与传媒支出</t>
  </si>
  <si>
    <t>6、社会保障和就业支出</t>
  </si>
  <si>
    <t>7、卫生健康支出</t>
  </si>
  <si>
    <t>8、城乡社区支出</t>
  </si>
  <si>
    <t>9、交通运输支出</t>
  </si>
  <si>
    <t>10、自然资源海洋气象等支出</t>
  </si>
  <si>
    <t>11、住房保障支出</t>
  </si>
  <si>
    <t>12、粮油物资储备支出</t>
  </si>
  <si>
    <t>13、其他支出</t>
  </si>
  <si>
    <t>二、上年结余</t>
  </si>
  <si>
    <t>二、年终结余</t>
  </si>
  <si>
    <t xml:space="preserve">  1、专项结余</t>
  </si>
  <si>
    <t xml:space="preserve">   1、专项结余</t>
  </si>
  <si>
    <t xml:space="preserve">  2、净结余</t>
  </si>
  <si>
    <t xml:space="preserve">   2、净结余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</si>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</sst>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85" zoomScaleSheetLayoutView="100" workbookViewId="0" topLeftCell="A1">
      <selection activeCell="H22" sqref="H22"/>
    </sheetView>
  </sheetViews>
  <sheetFormatPr defaultColWidth="9.00390625" defaultRowHeight="14.25"/>
  <cols>
    <col min="1" max="1" width="20.375" style="4" customWidth="1"/>
    <col min="2" max="3" width="11.375" style="5" customWidth="1"/>
    <col min="4" max="4" width="9.875" style="5" customWidth="1"/>
    <col min="5" max="6" width="11.25390625" style="6" customWidth="1"/>
    <col min="7" max="7" width="25.50390625" style="4" customWidth="1"/>
    <col min="8" max="8" width="11.75390625" style="5" customWidth="1"/>
    <col min="9" max="9" width="11.375" style="5" customWidth="1"/>
    <col min="10" max="10" width="12.375" style="5" customWidth="1"/>
    <col min="11" max="11" width="11.25390625" style="6" customWidth="1"/>
    <col min="12" max="12" width="11.25390625" style="4" customWidth="1"/>
    <col min="13" max="16384" width="9.00390625" style="4" customWidth="1"/>
  </cols>
  <sheetData>
    <row r="1" ht="24.75" customHeight="1">
      <c r="A1" s="7" t="s">
        <v>0</v>
      </c>
    </row>
    <row r="2" spans="1:12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9"/>
      <c r="B3" s="9"/>
      <c r="L3" s="25" t="s">
        <v>2</v>
      </c>
    </row>
    <row r="4" spans="1:12" s="1" customFormat="1" ht="45" customHeight="1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0" t="s">
        <v>9</v>
      </c>
      <c r="H4" s="11" t="s">
        <v>4</v>
      </c>
      <c r="I4" s="11" t="s">
        <v>5</v>
      </c>
      <c r="J4" s="11" t="s">
        <v>6</v>
      </c>
      <c r="K4" s="26" t="s">
        <v>7</v>
      </c>
      <c r="L4" s="12" t="s">
        <v>8</v>
      </c>
    </row>
    <row r="5" spans="1:12" ht="24" customHeight="1">
      <c r="A5" s="13" t="s">
        <v>10</v>
      </c>
      <c r="B5" s="14">
        <f>B6+B7+B8</f>
        <v>31000</v>
      </c>
      <c r="C5" s="14">
        <f>C6+C7+C8</f>
        <v>26000</v>
      </c>
      <c r="D5" s="14">
        <f>D6+D7+D8</f>
        <v>30772.92324581818</v>
      </c>
      <c r="E5" s="15">
        <f aca="true" t="shared" si="0" ref="E5:E8">(B5/C5-1)*100</f>
        <v>19.23076923076923</v>
      </c>
      <c r="F5" s="15">
        <f aca="true" t="shared" si="1" ref="F5:F8">SUM(B5-D5)/D5*100</f>
        <v>0.7379108977327286</v>
      </c>
      <c r="G5" s="13" t="s">
        <v>11</v>
      </c>
      <c r="H5" s="16">
        <f aca="true" t="shared" si="2" ref="H5:J5">SUM(H6:H18)</f>
        <v>29705.361569</v>
      </c>
      <c r="I5" s="16">
        <f t="shared" si="2"/>
        <v>28542.920000000002</v>
      </c>
      <c r="J5" s="16">
        <f t="shared" si="2"/>
        <v>34927.64347127273</v>
      </c>
      <c r="K5" s="27">
        <f aca="true" t="shared" si="3" ref="K5:K8">(H5/I5-1)*100</f>
        <v>4.072609140900796</v>
      </c>
      <c r="L5" s="15">
        <f aca="true" t="shared" si="4" ref="L5:L8">SUM(H5-J5)/J5*100</f>
        <v>-14.951715556097986</v>
      </c>
    </row>
    <row r="6" spans="1:12" s="2" customFormat="1" ht="24" customHeight="1">
      <c r="A6" s="13" t="s">
        <v>12</v>
      </c>
      <c r="B6" s="14">
        <v>10000</v>
      </c>
      <c r="C6" s="14">
        <v>7000</v>
      </c>
      <c r="D6" s="14">
        <f>(9100.630514-6.218372)+(9100.630514-6.218372)/11</f>
        <v>9921.176882181819</v>
      </c>
      <c r="E6" s="15">
        <f t="shared" si="0"/>
        <v>42.85714285714286</v>
      </c>
      <c r="F6" s="15">
        <f t="shared" si="1"/>
        <v>0.7944936246398918</v>
      </c>
      <c r="G6" s="13" t="s">
        <v>13</v>
      </c>
      <c r="H6" s="16"/>
      <c r="I6" s="16"/>
      <c r="J6" s="16"/>
      <c r="K6" s="27"/>
      <c r="L6" s="15"/>
    </row>
    <row r="7" spans="1:12" ht="24" customHeight="1">
      <c r="A7" s="13" t="s">
        <v>14</v>
      </c>
      <c r="B7" s="14">
        <v>18000</v>
      </c>
      <c r="C7" s="14">
        <v>17000</v>
      </c>
      <c r="D7" s="14">
        <f>16305.59+16305.59/11</f>
        <v>17787.916363636363</v>
      </c>
      <c r="E7" s="15">
        <f t="shared" si="0"/>
        <v>5.882352941176472</v>
      </c>
      <c r="F7" s="15">
        <f t="shared" si="1"/>
        <v>1.1922904966946966</v>
      </c>
      <c r="G7" s="13" t="s">
        <v>15</v>
      </c>
      <c r="H7" s="16">
        <v>234</v>
      </c>
      <c r="I7" s="16">
        <v>266.5</v>
      </c>
      <c r="J7" s="16">
        <f>1432.67+198.17+198.17/11</f>
        <v>1648.8554545454547</v>
      </c>
      <c r="K7" s="27">
        <f t="shared" si="3"/>
        <v>-12.195121951219512</v>
      </c>
      <c r="L7" s="15">
        <f t="shared" si="4"/>
        <v>-85.80833757410788</v>
      </c>
    </row>
    <row r="8" spans="1:12" ht="24" customHeight="1">
      <c r="A8" s="13" t="s">
        <v>16</v>
      </c>
      <c r="B8" s="14">
        <v>3000</v>
      </c>
      <c r="C8" s="14">
        <v>2000</v>
      </c>
      <c r="D8" s="14">
        <f>2179.9+883.93</f>
        <v>3063.83</v>
      </c>
      <c r="E8" s="15">
        <f t="shared" si="0"/>
        <v>50</v>
      </c>
      <c r="F8" s="15">
        <f t="shared" si="1"/>
        <v>-2.0833401331013772</v>
      </c>
      <c r="G8" s="13" t="s">
        <v>17</v>
      </c>
      <c r="H8" s="16">
        <v>5875.4362</v>
      </c>
      <c r="I8" s="16">
        <v>9178.42</v>
      </c>
      <c r="J8" s="16">
        <f>(147.23+147.23/11)+(8767.160682+8767.160682/11)+214.18</f>
        <v>9938.96983490909</v>
      </c>
      <c r="K8" s="27">
        <f t="shared" si="3"/>
        <v>-35.986409425587404</v>
      </c>
      <c r="L8" s="15">
        <f t="shared" si="4"/>
        <v>-40.88485730821477</v>
      </c>
    </row>
    <row r="9" spans="1:12" ht="24" customHeight="1">
      <c r="A9" s="13"/>
      <c r="B9" s="14"/>
      <c r="C9" s="14"/>
      <c r="D9" s="14"/>
      <c r="E9" s="15"/>
      <c r="F9" s="15"/>
      <c r="G9" s="13" t="s">
        <v>18</v>
      </c>
      <c r="H9" s="16"/>
      <c r="I9" s="16"/>
      <c r="J9" s="28"/>
      <c r="K9" s="29"/>
      <c r="L9" s="15"/>
    </row>
    <row r="10" spans="1:12" ht="24" customHeight="1">
      <c r="A10" s="13"/>
      <c r="B10" s="14"/>
      <c r="C10" s="14"/>
      <c r="D10" s="14"/>
      <c r="E10" s="15"/>
      <c r="F10" s="15"/>
      <c r="G10" s="13" t="s">
        <v>19</v>
      </c>
      <c r="H10" s="16"/>
      <c r="I10" s="16"/>
      <c r="J10" s="28"/>
      <c r="K10" s="27"/>
      <c r="L10" s="15"/>
    </row>
    <row r="11" spans="1:12" ht="24" customHeight="1">
      <c r="A11" s="13"/>
      <c r="B11" s="14"/>
      <c r="C11" s="14"/>
      <c r="D11" s="14"/>
      <c r="E11" s="15"/>
      <c r="F11" s="15"/>
      <c r="G11" s="13" t="s">
        <v>20</v>
      </c>
      <c r="H11" s="16"/>
      <c r="I11" s="16">
        <v>155.2</v>
      </c>
      <c r="J11" s="16">
        <f>137.11+137.11/11</f>
        <v>149.57454545454547</v>
      </c>
      <c r="K11" s="27">
        <f aca="true" t="shared" si="5" ref="K11:K13">(H11/I11-1)*100</f>
        <v>-100</v>
      </c>
      <c r="L11" s="15">
        <f aca="true" t="shared" si="6" ref="L11:L13">SUM(H11-J11)/J11*100</f>
        <v>-100</v>
      </c>
    </row>
    <row r="12" spans="1:12" ht="24" customHeight="1">
      <c r="A12" s="13"/>
      <c r="B12" s="14"/>
      <c r="C12" s="14"/>
      <c r="D12" s="14"/>
      <c r="E12" s="15"/>
      <c r="F12" s="15"/>
      <c r="G12" s="13" t="s">
        <v>21</v>
      </c>
      <c r="H12" s="16">
        <v>20810.116</v>
      </c>
      <c r="I12" s="16">
        <v>13951.4</v>
      </c>
      <c r="J12" s="16">
        <f>16725.5+16725.5/11</f>
        <v>18246</v>
      </c>
      <c r="K12" s="27">
        <f t="shared" si="5"/>
        <v>49.161489169545725</v>
      </c>
      <c r="L12" s="15">
        <f t="shared" si="6"/>
        <v>14.053030801271522</v>
      </c>
    </row>
    <row r="13" spans="1:12" ht="24" customHeight="1">
      <c r="A13" s="13"/>
      <c r="B13" s="14"/>
      <c r="C13" s="14"/>
      <c r="D13" s="14"/>
      <c r="E13" s="15"/>
      <c r="F13" s="15"/>
      <c r="G13" s="17" t="s">
        <v>22</v>
      </c>
      <c r="H13" s="16">
        <v>1339.6088359999999</v>
      </c>
      <c r="I13" s="16">
        <v>2802</v>
      </c>
      <c r="J13" s="16">
        <f>2040.22+2040.22/11</f>
        <v>2225.6945454545453</v>
      </c>
      <c r="K13" s="27">
        <f t="shared" si="5"/>
        <v>-52.19097658815133</v>
      </c>
      <c r="L13" s="15">
        <f t="shared" si="6"/>
        <v>-39.811649413625325</v>
      </c>
    </row>
    <row r="14" spans="1:12" ht="24" customHeight="1">
      <c r="A14" s="13"/>
      <c r="B14" s="14"/>
      <c r="C14" s="14"/>
      <c r="D14" s="14"/>
      <c r="E14" s="15"/>
      <c r="F14" s="15"/>
      <c r="G14" s="17" t="s">
        <v>23</v>
      </c>
      <c r="H14" s="18"/>
      <c r="I14" s="18"/>
      <c r="J14" s="16"/>
      <c r="K14" s="29"/>
      <c r="L14" s="15"/>
    </row>
    <row r="15" spans="1:12" ht="24" customHeight="1">
      <c r="A15" s="13"/>
      <c r="B15" s="14"/>
      <c r="C15" s="14"/>
      <c r="D15" s="14"/>
      <c r="E15" s="15"/>
      <c r="F15" s="15"/>
      <c r="G15" s="13" t="s">
        <v>24</v>
      </c>
      <c r="H15" s="16">
        <v>3</v>
      </c>
      <c r="I15" s="18">
        <v>8</v>
      </c>
      <c r="J15" s="16">
        <f>3.95+3.95/11</f>
        <v>4.3090909090909095</v>
      </c>
      <c r="K15" s="27">
        <f aca="true" t="shared" si="7" ref="K15:K23">(H15/I15-1)*100</f>
        <v>-62.5</v>
      </c>
      <c r="L15" s="15">
        <f aca="true" t="shared" si="8" ref="L15:L23">SUM(H15-J15)/J15*100</f>
        <v>-30.379746835443044</v>
      </c>
    </row>
    <row r="16" spans="1:12" ht="24" customHeight="1">
      <c r="A16" s="13"/>
      <c r="B16" s="14"/>
      <c r="C16" s="14"/>
      <c r="D16" s="14"/>
      <c r="E16" s="15"/>
      <c r="F16" s="15"/>
      <c r="G16" s="13" t="s">
        <v>25</v>
      </c>
      <c r="H16" s="19"/>
      <c r="I16" s="18">
        <v>744</v>
      </c>
      <c r="J16" s="16"/>
      <c r="K16" s="27"/>
      <c r="L16" s="15"/>
    </row>
    <row r="17" spans="1:12" ht="24" customHeight="1">
      <c r="A17" s="13"/>
      <c r="B17" s="14"/>
      <c r="C17" s="14"/>
      <c r="D17" s="14"/>
      <c r="E17" s="15"/>
      <c r="F17" s="15"/>
      <c r="G17" s="13" t="s">
        <v>26</v>
      </c>
      <c r="H17" s="16">
        <v>1443.200533</v>
      </c>
      <c r="I17" s="18">
        <v>1437.4</v>
      </c>
      <c r="J17" s="16">
        <f>2064.44+649.8</f>
        <v>2714.24</v>
      </c>
      <c r="K17" s="27">
        <f t="shared" si="7"/>
        <v>0.40354341171557895</v>
      </c>
      <c r="L17" s="15">
        <f t="shared" si="8"/>
        <v>-46.82855852835416</v>
      </c>
    </row>
    <row r="18" spans="1:12" ht="24" customHeight="1">
      <c r="A18" s="13"/>
      <c r="B18" s="14"/>
      <c r="C18" s="14"/>
      <c r="D18" s="14"/>
      <c r="E18" s="15"/>
      <c r="F18" s="15"/>
      <c r="G18" s="13" t="s">
        <v>27</v>
      </c>
      <c r="H18" s="18"/>
      <c r="I18" s="18"/>
      <c r="J18" s="16"/>
      <c r="K18" s="27"/>
      <c r="L18" s="15"/>
    </row>
    <row r="19" spans="1:12" ht="24" customHeight="1">
      <c r="A19" s="13"/>
      <c r="B19" s="14"/>
      <c r="C19" s="14"/>
      <c r="D19" s="14"/>
      <c r="E19" s="15"/>
      <c r="F19" s="15"/>
      <c r="G19" s="13"/>
      <c r="H19" s="16"/>
      <c r="I19" s="30"/>
      <c r="J19" s="31"/>
      <c r="K19" s="27"/>
      <c r="L19" s="15"/>
    </row>
    <row r="20" spans="1:12" s="2" customFormat="1" ht="24" customHeight="1">
      <c r="A20" s="13" t="s">
        <v>28</v>
      </c>
      <c r="B20" s="14">
        <v>24295.27977454545</v>
      </c>
      <c r="C20" s="14">
        <f>C21+C22</f>
        <v>28450</v>
      </c>
      <c r="D20" s="14">
        <f>SUM(D21+D22)</f>
        <v>28450</v>
      </c>
      <c r="E20" s="15">
        <f aca="true" t="shared" si="9" ref="E20:E23">(B20/C20-1)*100</f>
        <v>-14.603586029717219</v>
      </c>
      <c r="F20" s="15">
        <f aca="true" t="shared" si="10" ref="F20:F23">SUM(B20-D20)/D20*100</f>
        <v>-14.603586029717217</v>
      </c>
      <c r="G20" s="13" t="s">
        <v>29</v>
      </c>
      <c r="H20" s="16">
        <f>B5+B20-H5</f>
        <v>25589.91820554545</v>
      </c>
      <c r="I20" s="16">
        <f>C5+C20-I5</f>
        <v>25907.079999999998</v>
      </c>
      <c r="J20" s="16">
        <f>D5+D20-J5</f>
        <v>24295.27977454545</v>
      </c>
      <c r="K20" s="27">
        <f t="shared" si="7"/>
        <v>-1.2242282590494424</v>
      </c>
      <c r="L20" s="15">
        <f t="shared" si="8"/>
        <v>5.328765270513215</v>
      </c>
    </row>
    <row r="21" spans="1:12" s="2" customFormat="1" ht="24" customHeight="1">
      <c r="A21" s="17" t="s">
        <v>30</v>
      </c>
      <c r="B21" s="16">
        <v>12455.972336727273</v>
      </c>
      <c r="C21" s="16">
        <v>2560</v>
      </c>
      <c r="D21" s="16">
        <v>2560</v>
      </c>
      <c r="E21" s="15">
        <f t="shared" si="9"/>
        <v>386.5614194034091</v>
      </c>
      <c r="F21" s="15">
        <f t="shared" si="10"/>
        <v>386.5614194034091</v>
      </c>
      <c r="G21" s="17" t="s">
        <v>31</v>
      </c>
      <c r="H21" s="16">
        <f>B21+B6+B8-H8-H17</f>
        <v>18137.335603727275</v>
      </c>
      <c r="I21" s="16">
        <v>4116</v>
      </c>
      <c r="J21" s="16">
        <f>D21+D6+D8-J17-J8</f>
        <v>2891.7970472727284</v>
      </c>
      <c r="K21" s="27">
        <f t="shared" si="7"/>
        <v>340.6544121410903</v>
      </c>
      <c r="L21" s="15">
        <f t="shared" si="8"/>
        <v>527.1994648045135</v>
      </c>
    </row>
    <row r="22" spans="1:12" s="2" customFormat="1" ht="24" customHeight="1">
      <c r="A22" s="13" t="s">
        <v>32</v>
      </c>
      <c r="B22" s="16">
        <v>11839.30743781818</v>
      </c>
      <c r="C22" s="16">
        <v>25890</v>
      </c>
      <c r="D22" s="16">
        <v>25890</v>
      </c>
      <c r="E22" s="15">
        <f t="shared" si="9"/>
        <v>-54.27073218301206</v>
      </c>
      <c r="F22" s="15">
        <f t="shared" si="10"/>
        <v>-54.27073218301205</v>
      </c>
      <c r="G22" s="13" t="s">
        <v>33</v>
      </c>
      <c r="H22" s="16">
        <f>B22+B7-H6-H7-H9-H10-H11-H12-H13-H14-H15-H16-H18</f>
        <v>7452.582601818176</v>
      </c>
      <c r="I22" s="16">
        <v>21791.08</v>
      </c>
      <c r="J22" s="16">
        <f>D7+D22-J7-J11-J12-J13-J15</f>
        <v>21403.48272727273</v>
      </c>
      <c r="K22" s="27">
        <f t="shared" si="7"/>
        <v>-65.79984745217688</v>
      </c>
      <c r="L22" s="15">
        <f t="shared" si="8"/>
        <v>-65.18051432666165</v>
      </c>
    </row>
    <row r="23" spans="1:12" s="1" customFormat="1" ht="27" customHeight="1">
      <c r="A23" s="20" t="s">
        <v>34</v>
      </c>
      <c r="B23" s="21">
        <f>SUM(B5+B20)</f>
        <v>55295.27977454545</v>
      </c>
      <c r="C23" s="21">
        <f aca="true" t="shared" si="11" ref="C23:J23">SUM(C5+C20)</f>
        <v>54450</v>
      </c>
      <c r="D23" s="21">
        <f t="shared" si="11"/>
        <v>59222.92324581818</v>
      </c>
      <c r="E23" s="22">
        <f t="shared" si="9"/>
        <v>1.5523962801569313</v>
      </c>
      <c r="F23" s="22">
        <f t="shared" si="10"/>
        <v>-6.6319648811831735</v>
      </c>
      <c r="G23" s="20" t="s">
        <v>35</v>
      </c>
      <c r="H23" s="23">
        <f t="shared" si="11"/>
        <v>55295.27977454545</v>
      </c>
      <c r="I23" s="23">
        <f t="shared" si="11"/>
        <v>54450</v>
      </c>
      <c r="J23" s="23">
        <f t="shared" si="11"/>
        <v>59222.92324581818</v>
      </c>
      <c r="K23" s="32">
        <f t="shared" si="7"/>
        <v>1.5523962801569313</v>
      </c>
      <c r="L23" s="22">
        <f t="shared" si="8"/>
        <v>-6.6319648811831735</v>
      </c>
    </row>
    <row r="24" ht="19.5" customHeight="1">
      <c r="H24" s="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spans="7:12" ht="15">
      <c r="G31"/>
      <c r="L31" s="3"/>
    </row>
    <row r="32" spans="1:12" s="3" customFormat="1" ht="15">
      <c r="A32" s="4"/>
      <c r="B32" s="5"/>
      <c r="C32" s="5"/>
      <c r="D32" s="5"/>
      <c r="E32" s="6"/>
      <c r="F32" s="6"/>
      <c r="G32"/>
      <c r="H32" s="5"/>
      <c r="I32" s="5"/>
      <c r="J32" s="5"/>
      <c r="K32" s="6"/>
      <c r="L32" s="4"/>
    </row>
  </sheetData>
  <sheetProtection/>
  <mergeCells count="1">
    <mergeCell ref="A2:L2"/>
  </mergeCells>
  <printOptions/>
  <pageMargins left="0.6298611111111111" right="0.23958333333333334" top="0.66875" bottom="0" header="0.5118055555555555" footer="0.5118055555555555"/>
  <pageSetup firstPageNumber="26" useFirstPageNumber="1"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2020-01-16T14:03:51Z</cp:lastPrinted>
  <dcterms:created xsi:type="dcterms:W3CDTF">1996-12-17T01:32:42Z</dcterms:created>
  <dcterms:modified xsi:type="dcterms:W3CDTF">2023-01-05T07:54:26Z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F879F9B0D7764CC49D4B55D147F0C56E</vt:lpwstr>
  </property>
</Properties>
</file>