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599" activeTab="0"/>
  </bookViews>
  <sheets>
    <sheet name="附件一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罗灿江</author>
  </authors>
  <commentList>
    <comment ref="D31" authorId="0">
      <text>
        <r>
          <rPr>
            <b/>
            <sz val="9"/>
            <rFont val="宋体"/>
            <family val="0"/>
          </rPr>
          <t>罗灿江:</t>
        </r>
        <r>
          <rPr>
            <sz val="9"/>
            <rFont val="宋体"/>
            <family val="0"/>
          </rPr>
          <t xml:space="preserve">
大幅减少的主要原因是2020年由专户核算纳入预算内，一次性增加7600万。建设行费减少1400万。</t>
        </r>
      </text>
    </comment>
    <comment ref="D29" authorId="0">
      <text>
        <r>
          <rPr>
            <b/>
            <sz val="9"/>
            <rFont val="宋体"/>
            <family val="0"/>
          </rPr>
          <t>罗灿江:</t>
        </r>
        <r>
          <rPr>
            <sz val="9"/>
            <rFont val="宋体"/>
            <family val="0"/>
          </rPr>
          <t xml:space="preserve">
根据制度反计提
</t>
        </r>
      </text>
    </comment>
  </commentList>
</comments>
</file>

<file path=xl/sharedStrings.xml><?xml version="1.0" encoding="utf-8"?>
<sst xmlns="http://schemas.openxmlformats.org/spreadsheetml/2006/main" count="90" uniqueCount="83">
  <si>
    <t>附件1</t>
  </si>
  <si>
    <t>佛山市高明区2022年（全区）一般公共预算收支执行情况表</t>
  </si>
  <si>
    <t>单位：万元</t>
  </si>
  <si>
    <t>收入预算科目</t>
  </si>
  <si>
    <t>年初预算</t>
  </si>
  <si>
    <t>12.18实绩</t>
  </si>
  <si>
    <t>最终数</t>
  </si>
  <si>
    <t>本年实绩</t>
  </si>
  <si>
    <t>完成年初
预算(%)</t>
  </si>
  <si>
    <t>上年实绩</t>
  </si>
  <si>
    <t>比上年增减数额</t>
  </si>
  <si>
    <t>同比增长(%)</t>
  </si>
  <si>
    <t>支出预算科目</t>
  </si>
  <si>
    <t>一、一般公共预算收入</t>
  </si>
  <si>
    <t xml:space="preserve"> 一、一般公共预算支出</t>
  </si>
  <si>
    <t>（一）税收收入</t>
  </si>
  <si>
    <t xml:space="preserve">    1、一般公共服务支出</t>
  </si>
  <si>
    <t xml:space="preserve">    增值税</t>
  </si>
  <si>
    <t xml:space="preserve">    2、国防支出</t>
  </si>
  <si>
    <t xml:space="preserve">    企业所得税</t>
  </si>
  <si>
    <t xml:space="preserve">    3、公共安全支出</t>
  </si>
  <si>
    <t xml:space="preserve">    个人所得税</t>
  </si>
  <si>
    <t xml:space="preserve">    4、教育支出</t>
  </si>
  <si>
    <t xml:space="preserve">    资源税</t>
  </si>
  <si>
    <t xml:space="preserve">    5、科学技术支出</t>
  </si>
  <si>
    <t xml:space="preserve">    城市维护建设税</t>
  </si>
  <si>
    <t xml:space="preserve">    6、文化旅游体育与传媒支出</t>
  </si>
  <si>
    <t xml:space="preserve">    房产税</t>
  </si>
  <si>
    <t xml:space="preserve">    7、社会保障和就业支出</t>
  </si>
  <si>
    <t xml:space="preserve">    印花税</t>
  </si>
  <si>
    <t xml:space="preserve">    8、卫生健康支出</t>
  </si>
  <si>
    <t xml:space="preserve">    城镇土地使用税</t>
  </si>
  <si>
    <t xml:space="preserve">    9、节能环保支出</t>
  </si>
  <si>
    <t xml:space="preserve">    土地增值税</t>
  </si>
  <si>
    <t xml:space="preserve">    10、城乡社区支出</t>
  </si>
  <si>
    <t xml:space="preserve">    车船税</t>
  </si>
  <si>
    <t xml:space="preserve">    11、农林水支出</t>
  </si>
  <si>
    <t xml:space="preserve">    耕地占用税</t>
  </si>
  <si>
    <t xml:space="preserve">    12、交通运输支出</t>
  </si>
  <si>
    <t xml:space="preserve">    契税</t>
  </si>
  <si>
    <t xml:space="preserve">    13、资源勘探信息等支出</t>
  </si>
  <si>
    <t xml:space="preserve">    环境保护税</t>
  </si>
  <si>
    <t xml:space="preserve">    14、商业服务业等支出</t>
  </si>
  <si>
    <t xml:space="preserve">    其他税收收入</t>
  </si>
  <si>
    <t xml:space="preserve">    15、金融支出</t>
  </si>
  <si>
    <t>（二）非税收入</t>
  </si>
  <si>
    <t xml:space="preserve">    16、自然资源海洋气象等支出</t>
  </si>
  <si>
    <t xml:space="preserve">  专项收入</t>
  </si>
  <si>
    <t xml:space="preserve">    17、住房保障支出</t>
  </si>
  <si>
    <t xml:space="preserve">  其中：教育费附加收入</t>
  </si>
  <si>
    <t xml:space="preserve">    18、粮油物资储备支出</t>
  </si>
  <si>
    <t xml:space="preserve">      地方教育附加收入</t>
  </si>
  <si>
    <t xml:space="preserve">    19、灾害防治及应急管理支出</t>
  </si>
  <si>
    <t xml:space="preserve">      文化事业建设费收入</t>
  </si>
  <si>
    <t xml:space="preserve">    20、预备费</t>
  </si>
  <si>
    <t xml:space="preserve">      残疾人就业保障金收入</t>
  </si>
  <si>
    <t xml:space="preserve">    21、其他支出</t>
  </si>
  <si>
    <t xml:space="preserve">      教育资金收入</t>
  </si>
  <si>
    <t xml:space="preserve">    22、债务付息支出</t>
  </si>
  <si>
    <t xml:space="preserve">      农田水利建设资金收入</t>
  </si>
  <si>
    <t xml:space="preserve">    23、债务发行费用支出</t>
  </si>
  <si>
    <t xml:space="preserve">      水利建设专项收入</t>
  </si>
  <si>
    <t xml:space="preserve">      森林植被恢复费</t>
  </si>
  <si>
    <t xml:space="preserve">  行政性收费收入</t>
  </si>
  <si>
    <t xml:space="preserve">  罚没收入</t>
  </si>
  <si>
    <t xml:space="preserve">  国有资本经营收入</t>
  </si>
  <si>
    <t xml:space="preserve">  国有资源有偿使用收入</t>
  </si>
  <si>
    <t xml:space="preserve">  政府住房基金收入</t>
  </si>
  <si>
    <t xml:space="preserve">  其他收入</t>
  </si>
  <si>
    <t>二、上级补助收入</t>
  </si>
  <si>
    <t>二、上解支出</t>
  </si>
  <si>
    <t xml:space="preserve">  1、返还性收入</t>
  </si>
  <si>
    <t xml:space="preserve">  2、一般性转移支付收入</t>
  </si>
  <si>
    <t>三、地方政府债务还本支出</t>
  </si>
  <si>
    <t xml:space="preserve">  3、专项转移性收入</t>
  </si>
  <si>
    <t>三、地方政府一般债券转贷收入</t>
  </si>
  <si>
    <t>四、区域性转移收入</t>
  </si>
  <si>
    <t>五、调入资金</t>
  </si>
  <si>
    <t>四、安排预算稳定调节基金</t>
  </si>
  <si>
    <t>六、动用预算稳定调节基金</t>
  </si>
  <si>
    <t>七、上年结转结余</t>
  </si>
  <si>
    <t>五、年终结转结余</t>
  </si>
  <si>
    <t>合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</si>
</sst>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_ * #,##0_ ;_ * \-#,##0_ ;_ * &quot;-&quot;??_ ;_ @_ "/>
  </numFmts>
  <fonts count="3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b/>
      <sz val="9"/>
      <name val="宋体"/>
      <family val="0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31" fillId="0" borderId="0">
      <alignment/>
      <protection/>
    </xf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32" fillId="0" borderId="0">
      <alignment/>
      <protection/>
    </xf>
    <xf numFmtId="0" fontId="15" fillId="8" borderId="0" applyNumberFormat="0" applyBorder="0" applyAlignment="0" applyProtection="0"/>
    <xf numFmtId="0" fontId="32" fillId="0" borderId="0">
      <alignment/>
      <protection/>
    </xf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19" borderId="0" xfId="0" applyFont="1" applyFill="1" applyAlignment="1" applyProtection="1">
      <alignment horizontal="center" vertical="center" wrapText="1"/>
      <protection locked="0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19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19" borderId="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19" borderId="9" xfId="0" applyFont="1" applyFill="1" applyBorder="1" applyAlignment="1" applyProtection="1">
      <alignment horizontal="center" vertical="center" wrapText="1"/>
      <protection locked="0"/>
    </xf>
    <xf numFmtId="176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176" fontId="7" fillId="19" borderId="9" xfId="0" applyNumberFormat="1" applyFont="1" applyFill="1" applyBorder="1" applyAlignment="1" applyProtection="1">
      <alignment horizontal="right" vertical="center" wrapText="1"/>
      <protection locked="0"/>
    </xf>
    <xf numFmtId="176" fontId="7" fillId="20" borderId="9" xfId="0" applyNumberFormat="1" applyFont="1" applyFill="1" applyBorder="1" applyAlignment="1" applyProtection="1">
      <alignment horizontal="right" vertical="center" wrapText="1"/>
      <protection locked="0"/>
    </xf>
    <xf numFmtId="178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54" applyFont="1" applyFill="1" applyBorder="1" applyAlignment="1">
      <alignment horizontal="left" vertical="center"/>
      <protection/>
    </xf>
    <xf numFmtId="3" fontId="7" fillId="2" borderId="11" xfId="0" applyNumberFormat="1" applyFont="1" applyFill="1" applyBorder="1" applyAlignment="1">
      <alignment horizontal="right" vertical="center" wrapText="1"/>
    </xf>
    <xf numFmtId="3" fontId="7" fillId="2" borderId="12" xfId="0" applyNumberFormat="1" applyFont="1" applyFill="1" applyBorder="1" applyAlignment="1">
      <alignment horizontal="right" vertical="center" wrapText="1"/>
    </xf>
    <xf numFmtId="3" fontId="7" fillId="19" borderId="12" xfId="0" applyNumberFormat="1" applyFont="1" applyFill="1" applyBorder="1" applyAlignment="1">
      <alignment horizontal="right" vertical="center" wrapText="1"/>
    </xf>
    <xf numFmtId="178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176" fontId="8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7" fillId="20" borderId="11" xfId="0" applyNumberFormat="1" applyFont="1" applyFill="1" applyBorder="1" applyAlignment="1">
      <alignment horizontal="right" vertical="center" wrapText="1"/>
    </xf>
    <xf numFmtId="3" fontId="8" fillId="2" borderId="11" xfId="0" applyNumberFormat="1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center" vertical="center" wrapText="1"/>
    </xf>
    <xf numFmtId="179" fontId="7" fillId="0" borderId="9" xfId="22" applyNumberFormat="1" applyFont="1" applyFill="1" applyBorder="1" applyAlignment="1" applyProtection="1">
      <alignment horizontal="right" vertical="center" wrapText="1"/>
      <protection locked="0"/>
    </xf>
    <xf numFmtId="179" fontId="7" fillId="19" borderId="9" xfId="22" applyNumberFormat="1" applyFont="1" applyFill="1" applyBorder="1" applyAlignment="1" applyProtection="1">
      <alignment horizontal="right" vertical="center" wrapText="1"/>
      <protection locked="0"/>
    </xf>
    <xf numFmtId="179" fontId="7" fillId="20" borderId="9" xfId="22" applyNumberFormat="1" applyFont="1" applyFill="1" applyBorder="1" applyAlignment="1" applyProtection="1">
      <alignment horizontal="right" vertical="center" wrapText="1"/>
      <protection locked="0"/>
    </xf>
    <xf numFmtId="179" fontId="7" fillId="0" borderId="9" xfId="22" applyNumberFormat="1" applyFont="1" applyFill="1" applyBorder="1" applyAlignment="1">
      <alignment horizontal="right" vertical="center" wrapText="1"/>
    </xf>
    <xf numFmtId="179" fontId="7" fillId="19" borderId="9" xfId="22" applyNumberFormat="1" applyFont="1" applyFill="1" applyBorder="1" applyAlignment="1">
      <alignment horizontal="right" vertical="center" wrapText="1"/>
    </xf>
    <xf numFmtId="176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179" fontId="7" fillId="0" borderId="14" xfId="22" applyNumberFormat="1" applyFont="1" applyFill="1" applyBorder="1" applyAlignment="1" applyProtection="1">
      <alignment horizontal="right" vertical="center" wrapText="1"/>
      <protection locked="0"/>
    </xf>
    <xf numFmtId="179" fontId="7" fillId="19" borderId="14" xfId="22" applyNumberFormat="1" applyFont="1" applyFill="1" applyBorder="1" applyAlignment="1" applyProtection="1">
      <alignment horizontal="right" vertical="center" wrapText="1"/>
      <protection locked="0"/>
    </xf>
    <xf numFmtId="176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9" xfId="0" applyNumberFormat="1" applyFont="1" applyFill="1" applyBorder="1" applyAlignment="1">
      <alignment vertical="center" wrapText="1"/>
    </xf>
    <xf numFmtId="176" fontId="2" fillId="19" borderId="9" xfId="0" applyNumberFormat="1" applyFont="1" applyFill="1" applyBorder="1" applyAlignment="1">
      <alignment vertical="center" wrapText="1"/>
    </xf>
    <xf numFmtId="178" fontId="2" fillId="0" borderId="9" xfId="0" applyNumberFormat="1" applyFont="1" applyFill="1" applyBorder="1" applyAlignment="1">
      <alignment vertical="center" wrapText="1"/>
    </xf>
    <xf numFmtId="176" fontId="7" fillId="0" borderId="9" xfId="0" applyNumberFormat="1" applyFont="1" applyFill="1" applyBorder="1" applyAlignment="1">
      <alignment horizontal="right" vertical="center" wrapText="1"/>
    </xf>
    <xf numFmtId="176" fontId="7" fillId="19" borderId="9" xfId="0" applyNumberFormat="1" applyFont="1" applyFill="1" applyBorder="1" applyAlignment="1">
      <alignment horizontal="right" vertical="center" wrapText="1"/>
    </xf>
    <xf numFmtId="176" fontId="7" fillId="20" borderId="9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 applyProtection="1">
      <alignment horizontal="right" vertical="center" wrapText="1"/>
      <protection/>
    </xf>
    <xf numFmtId="176" fontId="9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176" fontId="2" fillId="19" borderId="9" xfId="0" applyNumberFormat="1" applyFont="1" applyFill="1" applyBorder="1" applyAlignment="1" applyProtection="1">
      <alignment horizontal="right" vertical="center" wrapText="1"/>
      <protection locked="0"/>
    </xf>
    <xf numFmtId="176" fontId="2" fillId="20" borderId="9" xfId="0" applyNumberFormat="1" applyFont="1" applyFill="1" applyBorder="1" applyAlignment="1" applyProtection="1">
      <alignment horizontal="right" vertical="center" wrapText="1"/>
      <protection locked="0"/>
    </xf>
    <xf numFmtId="177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right" vertical="center" wrapText="1"/>
    </xf>
    <xf numFmtId="176" fontId="7" fillId="0" borderId="9" xfId="0" applyNumberFormat="1" applyFont="1" applyFill="1" applyBorder="1" applyAlignment="1">
      <alignment vertical="center" wrapText="1"/>
    </xf>
    <xf numFmtId="177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9" xfId="0" applyNumberFormat="1" applyFont="1" applyFill="1" applyBorder="1" applyAlignment="1" applyProtection="1">
      <alignment horizontal="right" vertical="center"/>
      <protection/>
    </xf>
    <xf numFmtId="176" fontId="7" fillId="0" borderId="9" xfId="0" applyNumberFormat="1" applyFont="1" applyFill="1" applyBorder="1" applyAlignment="1" applyProtection="1">
      <alignment horizontal="right" vertical="center" wrapText="1"/>
      <protection hidden="1"/>
    </xf>
    <xf numFmtId="177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9" xfId="0" applyNumberFormat="1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 applyProtection="1">
      <alignment horizontal="right" vertical="center" wrapText="1"/>
      <protection hidden="1"/>
    </xf>
    <xf numFmtId="176" fontId="7" fillId="0" borderId="14" xfId="0" applyNumberFormat="1" applyFont="1" applyFill="1" applyBorder="1" applyAlignment="1">
      <alignment horizontal="right" vertical="center" wrapText="1"/>
    </xf>
    <xf numFmtId="176" fontId="11" fillId="0" borderId="9" xfId="0" applyNumberFormat="1" applyFont="1" applyFill="1" applyBorder="1" applyAlignment="1">
      <alignment horizontal="left" vertical="center" wrapText="1"/>
    </xf>
    <xf numFmtId="176" fontId="7" fillId="2" borderId="9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2011市对区补助预计表" xfId="51"/>
    <cellStyle name="20% - 强调文字颜色 2" xfId="52"/>
    <cellStyle name="40% - 强调文字颜色 2" xfId="53"/>
    <cellStyle name="常规_附件一2017年实绩收入_4" xfId="54"/>
    <cellStyle name="强调文字颜色 3" xfId="55"/>
    <cellStyle name="常规_附件一2017年实绩收入_5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SheetLayoutView="100" workbookViewId="0" topLeftCell="A1">
      <pane ySplit="4" topLeftCell="A5" activePane="bottomLeft" state="frozen"/>
      <selection pane="bottomLeft" activeCell="J1" sqref="J1"/>
    </sheetView>
  </sheetViews>
  <sheetFormatPr defaultColWidth="9.00390625" defaultRowHeight="15" customHeight="1"/>
  <cols>
    <col min="1" max="1" width="22.25390625" style="6" customWidth="1"/>
    <col min="2" max="2" width="9.50390625" style="6" customWidth="1"/>
    <col min="3" max="3" width="9.50390625" style="6" hidden="1" customWidth="1"/>
    <col min="4" max="5" width="9.50390625" style="7" hidden="1" customWidth="1"/>
    <col min="6" max="6" width="10.875" style="6" customWidth="1"/>
    <col min="7" max="7" width="9.125" style="6" customWidth="1"/>
    <col min="8" max="8" width="10.875" style="6" customWidth="1"/>
    <col min="9" max="9" width="12.125" style="8" hidden="1" customWidth="1"/>
    <col min="10" max="10" width="10.00390625" style="9" customWidth="1"/>
    <col min="11" max="11" width="26.375" style="10" customWidth="1"/>
    <col min="12" max="12" width="9.50390625" style="11" customWidth="1"/>
    <col min="13" max="13" width="9.625" style="11" customWidth="1"/>
    <col min="14" max="14" width="9.25390625" style="11" customWidth="1"/>
    <col min="15" max="15" width="10.00390625" style="11" customWidth="1"/>
    <col min="16" max="16" width="9.00390625" style="11" hidden="1" customWidth="1"/>
    <col min="17" max="17" width="9.75390625" style="11" customWidth="1"/>
    <col min="18" max="16384" width="9.00390625" style="11" customWidth="1"/>
  </cols>
  <sheetData>
    <row r="1" ht="19.5" customHeight="1">
      <c r="A1" s="12" t="s">
        <v>0</v>
      </c>
    </row>
    <row r="2" spans="1:17" ht="30" customHeight="1">
      <c r="A2" s="13" t="s">
        <v>1</v>
      </c>
      <c r="B2" s="13"/>
      <c r="C2" s="13"/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1" customFormat="1" ht="16.5" customHeight="1">
      <c r="A3" s="15"/>
      <c r="B3" s="16"/>
      <c r="C3" s="16"/>
      <c r="D3" s="17"/>
      <c r="E3" s="17"/>
      <c r="F3" s="16"/>
      <c r="G3" s="16"/>
      <c r="H3" s="16"/>
      <c r="I3" s="56"/>
      <c r="J3" s="57"/>
      <c r="Q3" s="75" t="s">
        <v>2</v>
      </c>
    </row>
    <row r="4" spans="1:17" s="2" customFormat="1" ht="30" customHeight="1">
      <c r="A4" s="18" t="s">
        <v>3</v>
      </c>
      <c r="B4" s="18" t="s">
        <v>4</v>
      </c>
      <c r="C4" s="18" t="s">
        <v>5</v>
      </c>
      <c r="D4" s="19" t="s">
        <v>6</v>
      </c>
      <c r="E4" s="19"/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4</v>
      </c>
      <c r="M4" s="18" t="s">
        <v>7</v>
      </c>
      <c r="N4" s="18" t="s">
        <v>8</v>
      </c>
      <c r="O4" s="18" t="s">
        <v>9</v>
      </c>
      <c r="P4" s="18" t="s">
        <v>10</v>
      </c>
      <c r="Q4" s="18" t="s">
        <v>11</v>
      </c>
    </row>
    <row r="5" spans="1:17" s="3" customFormat="1" ht="16.5" customHeight="1">
      <c r="A5" s="20" t="s">
        <v>13</v>
      </c>
      <c r="B5" s="21">
        <f>B6+B21</f>
        <v>479775.45999999996</v>
      </c>
      <c r="C5" s="21">
        <f>C6+C21</f>
        <v>404975.248776</v>
      </c>
      <c r="D5" s="22">
        <f>435170*1.05</f>
        <v>456928.5</v>
      </c>
      <c r="E5" s="22"/>
      <c r="F5" s="23">
        <f>F6+F21</f>
        <v>440601</v>
      </c>
      <c r="G5" s="24">
        <f aca="true" t="shared" si="0" ref="G5:G19">(F5/B5)*100</f>
        <v>91.8348345703217</v>
      </c>
      <c r="H5" s="21">
        <f>H6+H21</f>
        <v>458124</v>
      </c>
      <c r="I5" s="46">
        <f aca="true" t="shared" si="1" ref="I5:I18">F5-H5</f>
        <v>-17523</v>
      </c>
      <c r="J5" s="58">
        <f aca="true" t="shared" si="2" ref="J5:J18">(F5/H5-1)*100</f>
        <v>-3.824946957592268</v>
      </c>
      <c r="K5" s="59" t="s">
        <v>14</v>
      </c>
      <c r="L5" s="21">
        <f>SUM(L6:L28)</f>
        <v>487240.20948180003</v>
      </c>
      <c r="M5" s="21">
        <f>SUM(M6:M28)</f>
        <v>529599.797669</v>
      </c>
      <c r="N5" s="60">
        <f>M5/L5*100</f>
        <v>108.69377924130094</v>
      </c>
      <c r="O5" s="21">
        <v>606298</v>
      </c>
      <c r="P5" s="21">
        <f>M5-O5</f>
        <v>-76698.20233100001</v>
      </c>
      <c r="Q5" s="58">
        <f>P5/O5*100</f>
        <v>-12.6502482823628</v>
      </c>
    </row>
    <row r="6" spans="1:17" s="3" customFormat="1" ht="16.5" customHeight="1">
      <c r="A6" s="20" t="s">
        <v>15</v>
      </c>
      <c r="B6" s="21">
        <f>SUM(B7:B20)</f>
        <v>310484</v>
      </c>
      <c r="C6" s="21">
        <v>276792.995511</v>
      </c>
      <c r="D6" s="22">
        <f>287165*1.02</f>
        <v>292908.3</v>
      </c>
      <c r="E6" s="22">
        <v>224676</v>
      </c>
      <c r="F6" s="23">
        <f>SUM(F7:F20)</f>
        <v>224676</v>
      </c>
      <c r="G6" s="24">
        <f t="shared" si="0"/>
        <v>72.36314914778217</v>
      </c>
      <c r="H6" s="23">
        <f>SUM(H7:H20)</f>
        <v>293263</v>
      </c>
      <c r="I6" s="46">
        <f t="shared" si="1"/>
        <v>-68587</v>
      </c>
      <c r="J6" s="58">
        <f t="shared" si="2"/>
        <v>-23.38753951231488</v>
      </c>
      <c r="K6" s="59" t="s">
        <v>16</v>
      </c>
      <c r="L6" s="61">
        <v>75205.8894458</v>
      </c>
      <c r="M6" s="62">
        <v>123175.92008</v>
      </c>
      <c r="N6" s="60">
        <f>M6/L6*100</f>
        <v>163.7849389026526</v>
      </c>
      <c r="O6" s="62">
        <v>100704</v>
      </c>
      <c r="P6" s="21">
        <f>M6-O6</f>
        <v>22471.920079999996</v>
      </c>
      <c r="Q6" s="58">
        <f>P6/O6*100</f>
        <v>22.314823721004124</v>
      </c>
    </row>
    <row r="7" spans="1:17" s="3" customFormat="1" ht="16.5" customHeight="1">
      <c r="A7" s="25" t="s">
        <v>17</v>
      </c>
      <c r="B7" s="26">
        <v>112757</v>
      </c>
      <c r="C7" s="27">
        <v>102254.015348</v>
      </c>
      <c r="D7" s="28">
        <f>C7*$D$6/$C$6</f>
        <v>108207.39790926648</v>
      </c>
      <c r="E7" s="28">
        <v>65675.662094</v>
      </c>
      <c r="F7" s="23">
        <v>68592</v>
      </c>
      <c r="G7" s="29">
        <f t="shared" si="0"/>
        <v>60.83170002749275</v>
      </c>
      <c r="H7" s="30">
        <v>106502</v>
      </c>
      <c r="I7" s="46">
        <f t="shared" si="1"/>
        <v>-37910</v>
      </c>
      <c r="J7" s="58">
        <f t="shared" si="2"/>
        <v>-35.59557566994047</v>
      </c>
      <c r="K7" s="59" t="s">
        <v>18</v>
      </c>
      <c r="L7" s="61">
        <v>137.3372</v>
      </c>
      <c r="M7" s="62">
        <v>40.261112</v>
      </c>
      <c r="N7" s="63">
        <f>M7/L7*100</f>
        <v>29.31551830094104</v>
      </c>
      <c r="O7" s="62">
        <v>39</v>
      </c>
      <c r="P7" s="64">
        <f>M7-O7</f>
        <v>1.2611119999999971</v>
      </c>
      <c r="Q7" s="58">
        <f>P7/O7*100</f>
        <v>3.2336205128205058</v>
      </c>
    </row>
    <row r="8" spans="1:17" s="3" customFormat="1" ht="16.5" customHeight="1">
      <c r="A8" s="25" t="s">
        <v>19</v>
      </c>
      <c r="B8" s="26">
        <v>45939</v>
      </c>
      <c r="C8" s="26">
        <v>43367.595291000005</v>
      </c>
      <c r="D8" s="28">
        <f aca="true" t="shared" si="3" ref="D8:D20">C8*$D$6/$C$6</f>
        <v>45892.52191271581</v>
      </c>
      <c r="E8" s="28">
        <v>31665.466039</v>
      </c>
      <c r="F8" s="31">
        <v>33071</v>
      </c>
      <c r="G8" s="29">
        <f t="shared" si="0"/>
        <v>71.98894185768083</v>
      </c>
      <c r="H8" s="32">
        <v>43392</v>
      </c>
      <c r="I8" s="46">
        <f t="shared" si="1"/>
        <v>-10321</v>
      </c>
      <c r="J8" s="58">
        <f t="shared" si="2"/>
        <v>-23.78549041297935</v>
      </c>
      <c r="K8" s="59" t="s">
        <v>20</v>
      </c>
      <c r="L8" s="61">
        <v>44678.2414</v>
      </c>
      <c r="M8" s="62">
        <v>37419.034549</v>
      </c>
      <c r="N8" s="63">
        <f>M8/L8*100</f>
        <v>83.75225473623948</v>
      </c>
      <c r="O8" s="62">
        <v>43308</v>
      </c>
      <c r="P8" s="64">
        <f>M8-O8</f>
        <v>-5888.965450999996</v>
      </c>
      <c r="Q8" s="58">
        <f>P8/O8*100</f>
        <v>-13.597869795418852</v>
      </c>
    </row>
    <row r="9" spans="1:17" s="3" customFormat="1" ht="16.5" customHeight="1">
      <c r="A9" s="25" t="s">
        <v>21</v>
      </c>
      <c r="B9" s="26">
        <v>8242</v>
      </c>
      <c r="C9" s="26">
        <v>7533.963127</v>
      </c>
      <c r="D9" s="28">
        <f t="shared" si="3"/>
        <v>7972.601791162579</v>
      </c>
      <c r="E9" s="28">
        <v>5637.957843</v>
      </c>
      <c r="F9" s="31">
        <v>5888</v>
      </c>
      <c r="G9" s="29">
        <f t="shared" si="0"/>
        <v>71.43897112351371</v>
      </c>
      <c r="H9" s="32">
        <v>7785</v>
      </c>
      <c r="I9" s="46">
        <f t="shared" si="1"/>
        <v>-1897</v>
      </c>
      <c r="J9" s="58">
        <f t="shared" si="2"/>
        <v>-24.367373153500317</v>
      </c>
      <c r="K9" s="59" t="s">
        <v>22</v>
      </c>
      <c r="L9" s="61">
        <v>93992.570485</v>
      </c>
      <c r="M9" s="62">
        <v>102403.005952</v>
      </c>
      <c r="N9" s="63">
        <f>M9/L9*100</f>
        <v>108.94797899834244</v>
      </c>
      <c r="O9" s="62">
        <v>93023</v>
      </c>
      <c r="P9" s="64">
        <f>M9-O9</f>
        <v>9380.005952000007</v>
      </c>
      <c r="Q9" s="58">
        <f>P9/O9*100</f>
        <v>10.08353412811886</v>
      </c>
    </row>
    <row r="10" spans="1:17" s="3" customFormat="1" ht="16.5" customHeight="1">
      <c r="A10" s="25" t="s">
        <v>23</v>
      </c>
      <c r="B10" s="26">
        <v>639</v>
      </c>
      <c r="C10" s="26">
        <v>478.874004</v>
      </c>
      <c r="D10" s="28">
        <f t="shared" si="3"/>
        <v>506.7547687284554</v>
      </c>
      <c r="E10" s="28">
        <v>425.600509</v>
      </c>
      <c r="F10" s="31">
        <v>444</v>
      </c>
      <c r="G10" s="29">
        <f t="shared" si="0"/>
        <v>69.48356807511738</v>
      </c>
      <c r="H10" s="32">
        <v>604</v>
      </c>
      <c r="I10" s="46">
        <f t="shared" si="1"/>
        <v>-160</v>
      </c>
      <c r="J10" s="58">
        <f t="shared" si="2"/>
        <v>-26.490066225165563</v>
      </c>
      <c r="K10" s="59" t="s">
        <v>24</v>
      </c>
      <c r="L10" s="61">
        <v>19485</v>
      </c>
      <c r="M10" s="62">
        <v>5592.180267</v>
      </c>
      <c r="N10" s="63">
        <f aca="true" t="shared" si="4" ref="N10:N20">M10/L10*100</f>
        <v>28.699924387990762</v>
      </c>
      <c r="O10" s="62">
        <v>5648</v>
      </c>
      <c r="P10" s="64">
        <f aca="true" t="shared" si="5" ref="P10:P28">M10-O10</f>
        <v>-55.81973300000027</v>
      </c>
      <c r="Q10" s="58">
        <f aca="true" t="shared" si="6" ref="Q10:Q20">P10/O10*100</f>
        <v>-0.9883097202549623</v>
      </c>
    </row>
    <row r="11" spans="1:17" s="3" customFormat="1" ht="16.5" customHeight="1">
      <c r="A11" s="25" t="s">
        <v>25</v>
      </c>
      <c r="B11" s="26">
        <v>30095</v>
      </c>
      <c r="C11" s="26">
        <v>28297.802558</v>
      </c>
      <c r="D11" s="28">
        <f t="shared" si="3"/>
        <v>29945.343182176126</v>
      </c>
      <c r="E11" s="28">
        <v>23519.610775999998</v>
      </c>
      <c r="F11" s="31">
        <v>24564</v>
      </c>
      <c r="G11" s="29">
        <f t="shared" si="0"/>
        <v>81.62153181591627</v>
      </c>
      <c r="H11" s="32">
        <v>28426</v>
      </c>
      <c r="I11" s="46">
        <f t="shared" si="1"/>
        <v>-3862</v>
      </c>
      <c r="J11" s="58">
        <f t="shared" si="2"/>
        <v>-13.586153521424048</v>
      </c>
      <c r="K11" s="59" t="s">
        <v>26</v>
      </c>
      <c r="L11" s="61">
        <v>3073.437359</v>
      </c>
      <c r="M11" s="62">
        <v>2908.652669</v>
      </c>
      <c r="N11" s="63">
        <f t="shared" si="4"/>
        <v>94.63842366861788</v>
      </c>
      <c r="O11" s="62">
        <v>3819</v>
      </c>
      <c r="P11" s="64">
        <f t="shared" si="5"/>
        <v>-910.3473309999999</v>
      </c>
      <c r="Q11" s="58">
        <f t="shared" si="6"/>
        <v>-23.837322100026185</v>
      </c>
    </row>
    <row r="12" spans="1:17" s="4" customFormat="1" ht="16.5" customHeight="1">
      <c r="A12" s="25" t="s">
        <v>27</v>
      </c>
      <c r="B12" s="26">
        <v>20947</v>
      </c>
      <c r="C12" s="26">
        <v>13007.316990000001</v>
      </c>
      <c r="D12" s="28">
        <f t="shared" si="3"/>
        <v>13764.622547865763</v>
      </c>
      <c r="E12" s="28">
        <v>22614.420249000003</v>
      </c>
      <c r="F12" s="31">
        <v>23618</v>
      </c>
      <c r="G12" s="29">
        <f t="shared" si="0"/>
        <v>112.75122929297751</v>
      </c>
      <c r="H12" s="32">
        <v>19785</v>
      </c>
      <c r="I12" s="46">
        <f t="shared" si="1"/>
        <v>3833</v>
      </c>
      <c r="J12" s="58">
        <f t="shared" si="2"/>
        <v>19.37326257265606</v>
      </c>
      <c r="K12" s="59" t="s">
        <v>28</v>
      </c>
      <c r="L12" s="61">
        <v>59628.29614500001</v>
      </c>
      <c r="M12" s="62">
        <v>65813.31508</v>
      </c>
      <c r="N12" s="63">
        <f t="shared" si="4"/>
        <v>110.372623963562</v>
      </c>
      <c r="O12" s="62">
        <v>64257</v>
      </c>
      <c r="P12" s="64">
        <f t="shared" si="5"/>
        <v>1556.3150800000003</v>
      </c>
      <c r="Q12" s="58">
        <f t="shared" si="6"/>
        <v>2.4220164028821767</v>
      </c>
    </row>
    <row r="13" spans="1:17" s="3" customFormat="1" ht="16.5" customHeight="1">
      <c r="A13" s="25" t="s">
        <v>29</v>
      </c>
      <c r="B13" s="26">
        <v>7632</v>
      </c>
      <c r="C13" s="26">
        <v>7151.959928</v>
      </c>
      <c r="D13" s="28">
        <f t="shared" si="3"/>
        <v>7568.357791392704</v>
      </c>
      <c r="E13" s="28">
        <v>11204.615092</v>
      </c>
      <c r="F13" s="31">
        <v>11702</v>
      </c>
      <c r="G13" s="29">
        <f t="shared" si="0"/>
        <v>153.32809224318657</v>
      </c>
      <c r="H13" s="32">
        <v>7209</v>
      </c>
      <c r="I13" s="46">
        <f t="shared" si="1"/>
        <v>4493</v>
      </c>
      <c r="J13" s="58">
        <f t="shared" si="2"/>
        <v>62.32487168816756</v>
      </c>
      <c r="K13" s="59" t="s">
        <v>30</v>
      </c>
      <c r="L13" s="61">
        <v>38764.059536</v>
      </c>
      <c r="M13" s="62">
        <v>36487.087406</v>
      </c>
      <c r="N13" s="63">
        <f t="shared" si="4"/>
        <v>94.12607410767856</v>
      </c>
      <c r="O13" s="62">
        <v>53986</v>
      </c>
      <c r="P13" s="64">
        <f t="shared" si="5"/>
        <v>-17498.912594</v>
      </c>
      <c r="Q13" s="58">
        <f t="shared" si="6"/>
        <v>-32.41379726966251</v>
      </c>
    </row>
    <row r="14" spans="1:17" s="3" customFormat="1" ht="16.5" customHeight="1">
      <c r="A14" s="25" t="s">
        <v>31</v>
      </c>
      <c r="B14" s="26">
        <v>10421</v>
      </c>
      <c r="C14" s="26">
        <v>5818.862256</v>
      </c>
      <c r="D14" s="28">
        <f t="shared" si="3"/>
        <v>6157.645167980383</v>
      </c>
      <c r="E14" s="28">
        <v>8390.008333</v>
      </c>
      <c r="F14" s="31">
        <v>8762</v>
      </c>
      <c r="G14" s="29">
        <f t="shared" si="0"/>
        <v>84.080222627387</v>
      </c>
      <c r="H14" s="32">
        <v>9843</v>
      </c>
      <c r="I14" s="46">
        <f t="shared" si="1"/>
        <v>-1081</v>
      </c>
      <c r="J14" s="58">
        <f t="shared" si="2"/>
        <v>-10.982424057705986</v>
      </c>
      <c r="K14" s="59" t="s">
        <v>32</v>
      </c>
      <c r="L14" s="61">
        <v>6353.27047</v>
      </c>
      <c r="M14" s="62">
        <v>3615.525709</v>
      </c>
      <c r="N14" s="63">
        <f t="shared" si="4"/>
        <v>56.908103095444005</v>
      </c>
      <c r="O14" s="62">
        <v>13492</v>
      </c>
      <c r="P14" s="64">
        <f t="shared" si="5"/>
        <v>-9876.474291</v>
      </c>
      <c r="Q14" s="58">
        <f t="shared" si="6"/>
        <v>-73.20244805069672</v>
      </c>
    </row>
    <row r="15" spans="1:17" s="3" customFormat="1" ht="16.5" customHeight="1">
      <c r="A15" s="25" t="s">
        <v>33</v>
      </c>
      <c r="B15" s="26">
        <v>28993</v>
      </c>
      <c r="C15" s="26">
        <v>27314.629773</v>
      </c>
      <c r="D15" s="28">
        <f t="shared" si="3"/>
        <v>28904.928598963994</v>
      </c>
      <c r="E15" s="28">
        <v>21773.155966</v>
      </c>
      <c r="F15" s="31">
        <v>22740</v>
      </c>
      <c r="G15" s="29">
        <f t="shared" si="0"/>
        <v>78.43272514055116</v>
      </c>
      <c r="H15" s="32">
        <v>27385</v>
      </c>
      <c r="I15" s="46">
        <f t="shared" si="1"/>
        <v>-4645</v>
      </c>
      <c r="J15" s="58">
        <f t="shared" si="2"/>
        <v>-16.961840423589557</v>
      </c>
      <c r="K15" s="65" t="s">
        <v>34</v>
      </c>
      <c r="L15" s="61">
        <v>30863.378608</v>
      </c>
      <c r="M15" s="62">
        <v>14351.314225</v>
      </c>
      <c r="N15" s="63">
        <f t="shared" si="4"/>
        <v>46.499491864704794</v>
      </c>
      <c r="O15" s="62">
        <v>135149</v>
      </c>
      <c r="P15" s="64">
        <f t="shared" si="5"/>
        <v>-120797.685775</v>
      </c>
      <c r="Q15" s="58">
        <f t="shared" si="6"/>
        <v>-89.38111697089879</v>
      </c>
    </row>
    <row r="16" spans="1:17" s="3" customFormat="1" ht="16.5" customHeight="1">
      <c r="A16" s="25" t="s">
        <v>35</v>
      </c>
      <c r="B16" s="26">
        <v>2258</v>
      </c>
      <c r="C16" s="26">
        <v>2051.8105140000002</v>
      </c>
      <c r="D16" s="28">
        <f t="shared" si="3"/>
        <v>2171.2700080012764</v>
      </c>
      <c r="E16" s="28">
        <v>2517.348771</v>
      </c>
      <c r="F16" s="31">
        <v>2629</v>
      </c>
      <c r="G16" s="29">
        <f t="shared" si="0"/>
        <v>116.43046944198406</v>
      </c>
      <c r="H16" s="32">
        <v>2133</v>
      </c>
      <c r="I16" s="46">
        <f t="shared" si="1"/>
        <v>496</v>
      </c>
      <c r="J16" s="58">
        <f t="shared" si="2"/>
        <v>23.253633380215668</v>
      </c>
      <c r="K16" s="65" t="s">
        <v>36</v>
      </c>
      <c r="L16" s="61">
        <v>42457</v>
      </c>
      <c r="M16" s="62">
        <v>16291.376778</v>
      </c>
      <c r="N16" s="63">
        <f t="shared" si="4"/>
        <v>38.37147414560614</v>
      </c>
      <c r="O16" s="62">
        <v>35634</v>
      </c>
      <c r="P16" s="64">
        <f t="shared" si="5"/>
        <v>-19342.623222000002</v>
      </c>
      <c r="Q16" s="58">
        <f t="shared" si="6"/>
        <v>-54.281369540326665</v>
      </c>
    </row>
    <row r="17" spans="1:17" s="3" customFormat="1" ht="16.5" customHeight="1">
      <c r="A17" s="25" t="s">
        <v>37</v>
      </c>
      <c r="B17" s="26">
        <v>1766</v>
      </c>
      <c r="C17" s="26">
        <v>1667.5842</v>
      </c>
      <c r="D17" s="28">
        <f t="shared" si="3"/>
        <v>1764.673460132587</v>
      </c>
      <c r="E17" s="28">
        <v>1529.273612</v>
      </c>
      <c r="F17" s="31">
        <v>1597</v>
      </c>
      <c r="G17" s="29">
        <f t="shared" si="0"/>
        <v>90.4303510758777</v>
      </c>
      <c r="H17" s="32">
        <v>1667</v>
      </c>
      <c r="I17" s="46">
        <f t="shared" si="1"/>
        <v>-70</v>
      </c>
      <c r="J17" s="58">
        <f t="shared" si="2"/>
        <v>-4.19916016796641</v>
      </c>
      <c r="K17" s="65" t="s">
        <v>38</v>
      </c>
      <c r="L17" s="61">
        <v>8894.292168</v>
      </c>
      <c r="M17" s="62">
        <v>6876.272757</v>
      </c>
      <c r="N17" s="63">
        <f t="shared" si="4"/>
        <v>77.31107351903216</v>
      </c>
      <c r="O17" s="62">
        <v>13595</v>
      </c>
      <c r="P17" s="64">
        <f t="shared" si="5"/>
        <v>-6718.727243</v>
      </c>
      <c r="Q17" s="58">
        <f t="shared" si="6"/>
        <v>-49.42057552776756</v>
      </c>
    </row>
    <row r="18" spans="1:17" s="3" customFormat="1" ht="16.5" customHeight="1">
      <c r="A18" s="25" t="s">
        <v>39</v>
      </c>
      <c r="B18" s="26">
        <v>39861</v>
      </c>
      <c r="C18" s="26">
        <v>36966.962561</v>
      </c>
      <c r="D18" s="28">
        <f t="shared" si="3"/>
        <v>39119.23471876963</v>
      </c>
      <c r="E18" s="28">
        <v>19506.961171000003</v>
      </c>
      <c r="F18" s="31">
        <v>20373</v>
      </c>
      <c r="G18" s="29">
        <f t="shared" si="0"/>
        <v>51.11010762399337</v>
      </c>
      <c r="H18" s="32">
        <v>37650</v>
      </c>
      <c r="I18" s="46">
        <f t="shared" si="1"/>
        <v>-17277</v>
      </c>
      <c r="J18" s="58">
        <f t="shared" si="2"/>
        <v>-45.888446215139446</v>
      </c>
      <c r="K18" s="66" t="s">
        <v>40</v>
      </c>
      <c r="L18" s="61">
        <v>3908</v>
      </c>
      <c r="M18" s="62">
        <v>3676.0243</v>
      </c>
      <c r="N18" s="63">
        <f t="shared" si="4"/>
        <v>94.06408137154556</v>
      </c>
      <c r="O18" s="62">
        <v>775</v>
      </c>
      <c r="P18" s="64">
        <f t="shared" si="5"/>
        <v>2901.0243</v>
      </c>
      <c r="Q18" s="58">
        <f t="shared" si="6"/>
        <v>374.3257161290323</v>
      </c>
    </row>
    <row r="19" spans="1:17" s="3" customFormat="1" ht="16.5" customHeight="1">
      <c r="A19" s="25" t="s">
        <v>41</v>
      </c>
      <c r="B19" s="26">
        <v>934</v>
      </c>
      <c r="C19" s="26">
        <v>881.5277380000001</v>
      </c>
      <c r="D19" s="28">
        <f t="shared" si="3"/>
        <v>932.851608703964</v>
      </c>
      <c r="E19" s="28">
        <v>567.0780440000001</v>
      </c>
      <c r="F19" s="31">
        <v>592</v>
      </c>
      <c r="G19" s="29">
        <f t="shared" si="0"/>
        <v>63.38329764453962</v>
      </c>
      <c r="H19" s="32">
        <v>882</v>
      </c>
      <c r="I19" s="46">
        <f aca="true" t="shared" si="7" ref="I19:I36">F19-H19</f>
        <v>-290</v>
      </c>
      <c r="J19" s="58">
        <f aca="true" t="shared" si="8" ref="J19:J32">(F19/H19-1)*100</f>
        <v>-32.87981859410431</v>
      </c>
      <c r="K19" s="66" t="s">
        <v>42</v>
      </c>
      <c r="L19" s="61">
        <v>1963</v>
      </c>
      <c r="M19" s="62">
        <v>1131.216887</v>
      </c>
      <c r="N19" s="63">
        <f t="shared" si="4"/>
        <v>57.62694279164544</v>
      </c>
      <c r="O19" s="62">
        <v>829</v>
      </c>
      <c r="P19" s="64">
        <f t="shared" si="5"/>
        <v>302.21688700000004</v>
      </c>
      <c r="Q19" s="58">
        <f t="shared" si="6"/>
        <v>36.45559553679132</v>
      </c>
    </row>
    <row r="20" spans="1:17" s="3" customFormat="1" ht="16.5" customHeight="1">
      <c r="A20" s="25" t="s">
        <v>43</v>
      </c>
      <c r="B20" s="33"/>
      <c r="C20" s="33">
        <v>0</v>
      </c>
      <c r="D20" s="28">
        <f t="shared" si="3"/>
        <v>0</v>
      </c>
      <c r="E20" s="28">
        <v>99.43133399999999</v>
      </c>
      <c r="F20" s="31">
        <v>104</v>
      </c>
      <c r="G20" s="29"/>
      <c r="H20" s="21"/>
      <c r="I20" s="46">
        <f t="shared" si="7"/>
        <v>104</v>
      </c>
      <c r="J20" s="58"/>
      <c r="K20" s="66" t="s">
        <v>44</v>
      </c>
      <c r="L20" s="61">
        <v>25</v>
      </c>
      <c r="M20" s="62">
        <v>60</v>
      </c>
      <c r="N20" s="63">
        <f t="shared" si="4"/>
        <v>240</v>
      </c>
      <c r="O20" s="62">
        <v>90</v>
      </c>
      <c r="P20" s="64">
        <f t="shared" si="5"/>
        <v>-30</v>
      </c>
      <c r="Q20" s="58">
        <f t="shared" si="6"/>
        <v>-33.33333333333333</v>
      </c>
    </row>
    <row r="21" spans="1:17" s="3" customFormat="1" ht="16.5" customHeight="1">
      <c r="A21" s="20" t="s">
        <v>45</v>
      </c>
      <c r="B21" s="21">
        <f>B22+SUM(B31:B36)</f>
        <v>169291.45999999996</v>
      </c>
      <c r="C21" s="21">
        <v>128182.253265</v>
      </c>
      <c r="D21" s="22">
        <f>D5-D6</f>
        <v>164020.2</v>
      </c>
      <c r="E21" s="22">
        <v>215925</v>
      </c>
      <c r="F21" s="23">
        <f>F22+SUM(F31:F36)</f>
        <v>215925</v>
      </c>
      <c r="G21" s="29">
        <f>(F21/B21)*100</f>
        <v>127.54630387144161</v>
      </c>
      <c r="H21" s="23">
        <f>H22+SUM(H31:H36)</f>
        <v>164861</v>
      </c>
      <c r="I21" s="46">
        <f t="shared" si="7"/>
        <v>51064</v>
      </c>
      <c r="J21" s="58">
        <f t="shared" si="8"/>
        <v>30.973972012786533</v>
      </c>
      <c r="K21" s="65" t="s">
        <v>46</v>
      </c>
      <c r="L21" s="61">
        <v>7188.167164</v>
      </c>
      <c r="M21" s="46">
        <v>6049.49748</v>
      </c>
      <c r="N21" s="63">
        <f aca="true" t="shared" si="9" ref="N21:N28">M21/L21*100</f>
        <v>84.15910957520964</v>
      </c>
      <c r="O21" s="62">
        <v>6636</v>
      </c>
      <c r="P21" s="64">
        <f t="shared" si="5"/>
        <v>-586.50252</v>
      </c>
      <c r="Q21" s="58">
        <f aca="true" t="shared" si="10" ref="Q21:Q24">P21/O21*100</f>
        <v>-8.83819349005425</v>
      </c>
    </row>
    <row r="22" spans="1:17" s="3" customFormat="1" ht="16.5" customHeight="1">
      <c r="A22" s="20" t="s">
        <v>47</v>
      </c>
      <c r="B22" s="34">
        <f>SUM(B23:B30)</f>
        <v>24558</v>
      </c>
      <c r="C22" s="34">
        <v>23553.126048</v>
      </c>
      <c r="D22" s="35">
        <f>SUM(D23:D30)</f>
        <v>24266.4716438</v>
      </c>
      <c r="E22" s="35">
        <v>20427.010496000003</v>
      </c>
      <c r="F22" s="36">
        <f>ROUND(E22,0)</f>
        <v>20427</v>
      </c>
      <c r="G22" s="29">
        <f aca="true" t="shared" si="11" ref="G22:G31">(F22/B22)*100</f>
        <v>83.17859760566822</v>
      </c>
      <c r="H22" s="36">
        <f>SUM(H23:H30)</f>
        <v>23654</v>
      </c>
      <c r="I22" s="46">
        <f t="shared" si="7"/>
        <v>-3227</v>
      </c>
      <c r="J22" s="58">
        <f t="shared" si="8"/>
        <v>-13.642512894225078</v>
      </c>
      <c r="K22" s="66" t="s">
        <v>48</v>
      </c>
      <c r="L22" s="61">
        <v>20853.012733</v>
      </c>
      <c r="M22" s="62">
        <v>19112.637283</v>
      </c>
      <c r="N22" s="63">
        <f t="shared" si="9"/>
        <v>91.65408148796722</v>
      </c>
      <c r="O22" s="62">
        <v>19721</v>
      </c>
      <c r="P22" s="64">
        <f t="shared" si="5"/>
        <v>-608.362717</v>
      </c>
      <c r="Q22" s="58">
        <f t="shared" si="10"/>
        <v>-3.0848472034886667</v>
      </c>
    </row>
    <row r="23" spans="1:17" s="3" customFormat="1" ht="16.5" customHeight="1">
      <c r="A23" s="20" t="s">
        <v>49</v>
      </c>
      <c r="B23" s="34">
        <v>13000</v>
      </c>
      <c r="C23" s="34">
        <v>12148.65958</v>
      </c>
      <c r="D23" s="35">
        <f aca="true" t="shared" si="12" ref="D23:D26">C23*1.05</f>
        <v>12756.092559</v>
      </c>
      <c r="E23" s="35">
        <v>10008</v>
      </c>
      <c r="F23" s="36">
        <f aca="true" t="shared" si="13" ref="F23:F36">ROUND(E23,0)</f>
        <v>10008</v>
      </c>
      <c r="G23" s="29">
        <f t="shared" si="11"/>
        <v>76.98461538461538</v>
      </c>
      <c r="H23" s="21">
        <v>12202</v>
      </c>
      <c r="I23" s="46">
        <f t="shared" si="7"/>
        <v>-2194</v>
      </c>
      <c r="J23" s="58">
        <f t="shared" si="8"/>
        <v>-17.98065890837568</v>
      </c>
      <c r="K23" s="65" t="s">
        <v>50</v>
      </c>
      <c r="L23" s="61">
        <v>2163.878656</v>
      </c>
      <c r="M23" s="46">
        <v>1517.619904</v>
      </c>
      <c r="N23" s="63">
        <f t="shared" si="9"/>
        <v>70.13424249977906</v>
      </c>
      <c r="O23" s="62">
        <v>2070</v>
      </c>
      <c r="P23" s="64">
        <f t="shared" si="5"/>
        <v>-552.3800960000001</v>
      </c>
      <c r="Q23" s="58">
        <f t="shared" si="10"/>
        <v>-26.685028792270536</v>
      </c>
    </row>
    <row r="24" spans="1:17" s="3" customFormat="1" ht="16.5" customHeight="1">
      <c r="A24" s="20" t="s">
        <v>51</v>
      </c>
      <c r="B24" s="34">
        <v>6100</v>
      </c>
      <c r="C24" s="34">
        <v>5751.3910240000005</v>
      </c>
      <c r="D24" s="35">
        <f t="shared" si="12"/>
        <v>6038.960575200001</v>
      </c>
      <c r="E24" s="35">
        <v>4892.9</v>
      </c>
      <c r="F24" s="36">
        <f t="shared" si="13"/>
        <v>4893</v>
      </c>
      <c r="G24" s="29">
        <f t="shared" si="11"/>
        <v>80.21311475409836</v>
      </c>
      <c r="H24" s="21">
        <v>5776</v>
      </c>
      <c r="I24" s="46">
        <f t="shared" si="7"/>
        <v>-883</v>
      </c>
      <c r="J24" s="58">
        <f t="shared" si="8"/>
        <v>-15.287396121883656</v>
      </c>
      <c r="K24" s="65" t="s">
        <v>52</v>
      </c>
      <c r="L24" s="61">
        <v>2195.378112</v>
      </c>
      <c r="M24" s="46">
        <v>1602.410445</v>
      </c>
      <c r="N24" s="63">
        <f t="shared" si="9"/>
        <v>72.990180426833</v>
      </c>
      <c r="O24" s="62">
        <v>2914</v>
      </c>
      <c r="P24" s="64">
        <f t="shared" si="5"/>
        <v>-1311.589555</v>
      </c>
      <c r="Q24" s="58">
        <f t="shared" si="10"/>
        <v>-45.00993668496911</v>
      </c>
    </row>
    <row r="25" spans="1:17" s="3" customFormat="1" ht="16.5" customHeight="1">
      <c r="A25" s="20" t="s">
        <v>53</v>
      </c>
      <c r="B25" s="37"/>
      <c r="C25" s="37">
        <v>0.553481</v>
      </c>
      <c r="D25" s="38">
        <v>0.553481</v>
      </c>
      <c r="E25" s="38">
        <v>48.18</v>
      </c>
      <c r="F25" s="36">
        <f t="shared" si="13"/>
        <v>48</v>
      </c>
      <c r="G25" s="29"/>
      <c r="H25" s="21"/>
      <c r="I25" s="46">
        <f t="shared" si="7"/>
        <v>48</v>
      </c>
      <c r="J25" s="58"/>
      <c r="K25" s="66" t="s">
        <v>54</v>
      </c>
      <c r="L25" s="67">
        <v>5000</v>
      </c>
      <c r="M25" s="62"/>
      <c r="N25" s="63"/>
      <c r="O25" s="62"/>
      <c r="P25" s="64">
        <f t="shared" si="5"/>
        <v>0</v>
      </c>
      <c r="Q25" s="58"/>
    </row>
    <row r="26" spans="1:17" s="3" customFormat="1" ht="16.5" customHeight="1">
      <c r="A26" s="20" t="s">
        <v>55</v>
      </c>
      <c r="B26" s="34">
        <v>3500</v>
      </c>
      <c r="C26" s="34">
        <v>3281.316112</v>
      </c>
      <c r="D26" s="35">
        <f t="shared" si="12"/>
        <v>3445.3819176</v>
      </c>
      <c r="E26" s="35">
        <v>3440</v>
      </c>
      <c r="F26" s="36">
        <f t="shared" si="13"/>
        <v>3440</v>
      </c>
      <c r="G26" s="29">
        <f t="shared" si="11"/>
        <v>98.28571428571429</v>
      </c>
      <c r="H26" s="21">
        <v>3304</v>
      </c>
      <c r="I26" s="46">
        <f t="shared" si="7"/>
        <v>136</v>
      </c>
      <c r="J26" s="58">
        <f t="shared" si="8"/>
        <v>4.1162227602905554</v>
      </c>
      <c r="K26" s="66" t="s">
        <v>56</v>
      </c>
      <c r="L26" s="61">
        <v>11111</v>
      </c>
      <c r="M26" s="62">
        <v>73175.353811</v>
      </c>
      <c r="N26" s="63">
        <f t="shared" si="9"/>
        <v>658.5847701467014</v>
      </c>
      <c r="O26" s="62">
        <v>2720</v>
      </c>
      <c r="P26" s="64">
        <f t="shared" si="5"/>
        <v>70455.353811</v>
      </c>
      <c r="Q26" s="58">
        <f>P26/O26*100</f>
        <v>2590.270360698529</v>
      </c>
    </row>
    <row r="27" spans="1:17" s="3" customFormat="1" ht="16.5" customHeight="1">
      <c r="A27" s="20" t="s">
        <v>57</v>
      </c>
      <c r="B27" s="34">
        <v>1158</v>
      </c>
      <c r="C27" s="34">
        <v>1170.702815</v>
      </c>
      <c r="D27" s="35">
        <v>1170.702815</v>
      </c>
      <c r="E27" s="35">
        <v>880</v>
      </c>
      <c r="F27" s="36">
        <f t="shared" si="13"/>
        <v>880</v>
      </c>
      <c r="G27" s="29">
        <f t="shared" si="11"/>
        <v>75.99309153713298</v>
      </c>
      <c r="H27" s="21">
        <v>1171</v>
      </c>
      <c r="I27" s="46">
        <f t="shared" si="7"/>
        <v>-291</v>
      </c>
      <c r="J27" s="58">
        <f t="shared" si="8"/>
        <v>-24.850555081127247</v>
      </c>
      <c r="K27" s="66" t="s">
        <v>58</v>
      </c>
      <c r="L27" s="61">
        <v>9300</v>
      </c>
      <c r="M27" s="62">
        <v>8254.269362</v>
      </c>
      <c r="N27" s="63">
        <f t="shared" si="9"/>
        <v>88.7555845376344</v>
      </c>
      <c r="O27" s="62">
        <v>7871</v>
      </c>
      <c r="P27" s="64">
        <f t="shared" si="5"/>
        <v>383.2693619999991</v>
      </c>
      <c r="Q27" s="58">
        <f>P27/O27*100</f>
        <v>4.869385872189037</v>
      </c>
    </row>
    <row r="28" spans="1:17" s="3" customFormat="1" ht="16.5" customHeight="1">
      <c r="A28" s="20" t="s">
        <v>59</v>
      </c>
      <c r="B28" s="34">
        <v>800</v>
      </c>
      <c r="C28" s="34">
        <v>836.2162959999999</v>
      </c>
      <c r="D28" s="35">
        <v>836.2162959999999</v>
      </c>
      <c r="E28" s="35">
        <v>628.88</v>
      </c>
      <c r="F28" s="36">
        <f t="shared" si="13"/>
        <v>629</v>
      </c>
      <c r="G28" s="29">
        <f t="shared" si="11"/>
        <v>78.625</v>
      </c>
      <c r="H28" s="21">
        <v>836</v>
      </c>
      <c r="I28" s="46">
        <f t="shared" si="7"/>
        <v>-207</v>
      </c>
      <c r="J28" s="58">
        <f t="shared" si="8"/>
        <v>-24.76076555023924</v>
      </c>
      <c r="K28" s="66" t="s">
        <v>60</v>
      </c>
      <c r="L28" s="61"/>
      <c r="M28" s="68">
        <v>46.821613</v>
      </c>
      <c r="N28" s="63"/>
      <c r="O28" s="68">
        <v>18</v>
      </c>
      <c r="P28" s="64">
        <f t="shared" si="5"/>
        <v>28.821613</v>
      </c>
      <c r="Q28" s="58">
        <f>P28/O28*100</f>
        <v>160.12007222222223</v>
      </c>
    </row>
    <row r="29" spans="1:17" s="3" customFormat="1" ht="16.5" customHeight="1">
      <c r="A29" s="39" t="s">
        <v>61</v>
      </c>
      <c r="B29" s="40">
        <v>0</v>
      </c>
      <c r="C29" s="40">
        <v>345.72274</v>
      </c>
      <c r="D29" s="41">
        <v>0</v>
      </c>
      <c r="E29" s="41">
        <v>455</v>
      </c>
      <c r="F29" s="36">
        <f t="shared" si="13"/>
        <v>455</v>
      </c>
      <c r="G29" s="29"/>
      <c r="H29" s="42">
        <v>346</v>
      </c>
      <c r="I29" s="69">
        <f t="shared" si="7"/>
        <v>109</v>
      </c>
      <c r="J29" s="58">
        <f t="shared" si="8"/>
        <v>31.502890173410414</v>
      </c>
      <c r="K29" s="43"/>
      <c r="L29" s="43"/>
      <c r="M29" s="43"/>
      <c r="N29" s="43"/>
      <c r="O29" s="43"/>
      <c r="P29" s="43"/>
      <c r="Q29" s="43"/>
    </row>
    <row r="30" spans="1:17" s="3" customFormat="1" ht="16.5" customHeight="1">
      <c r="A30" s="39" t="s">
        <v>62</v>
      </c>
      <c r="B30" s="43"/>
      <c r="C30" s="43">
        <v>18.564</v>
      </c>
      <c r="D30" s="44">
        <v>18.564</v>
      </c>
      <c r="E30" s="44">
        <v>74</v>
      </c>
      <c r="F30" s="36">
        <f t="shared" si="13"/>
        <v>74</v>
      </c>
      <c r="G30" s="45"/>
      <c r="H30" s="42">
        <v>19</v>
      </c>
      <c r="I30" s="43"/>
      <c r="J30" s="58">
        <f t="shared" si="8"/>
        <v>289.4736842105263</v>
      </c>
      <c r="K30" s="43"/>
      <c r="L30" s="43"/>
      <c r="M30" s="43"/>
      <c r="N30" s="43"/>
      <c r="O30" s="43"/>
      <c r="P30" s="43"/>
      <c r="Q30" s="43"/>
    </row>
    <row r="31" spans="1:17" s="3" customFormat="1" ht="16.5" customHeight="1">
      <c r="A31" s="20" t="s">
        <v>63</v>
      </c>
      <c r="B31" s="37">
        <v>8000</v>
      </c>
      <c r="C31" s="37">
        <v>7116.083665000001</v>
      </c>
      <c r="D31" s="38">
        <v>7200</v>
      </c>
      <c r="E31" s="38">
        <v>14616.113988</v>
      </c>
      <c r="F31" s="36">
        <f t="shared" si="13"/>
        <v>14616</v>
      </c>
      <c r="G31" s="29">
        <f>(F31/B31)*100</f>
        <v>182.7</v>
      </c>
      <c r="H31" s="46">
        <v>7625</v>
      </c>
      <c r="I31" s="46">
        <f aca="true" t="shared" si="14" ref="I31:I36">F31-H31</f>
        <v>6991</v>
      </c>
      <c r="J31" s="58">
        <f t="shared" si="8"/>
        <v>91.68524590163933</v>
      </c>
      <c r="K31" s="43"/>
      <c r="L31" s="43"/>
      <c r="M31" s="43"/>
      <c r="N31" s="43"/>
      <c r="O31" s="43"/>
      <c r="P31" s="43"/>
      <c r="Q31" s="43"/>
    </row>
    <row r="32" spans="1:17" s="3" customFormat="1" ht="16.5" customHeight="1">
      <c r="A32" s="20" t="s">
        <v>64</v>
      </c>
      <c r="B32" s="37">
        <v>20000</v>
      </c>
      <c r="C32" s="37">
        <v>11893.709627</v>
      </c>
      <c r="D32" s="38">
        <v>12011</v>
      </c>
      <c r="E32" s="38">
        <v>18008.401454</v>
      </c>
      <c r="F32" s="36">
        <f t="shared" si="13"/>
        <v>18008</v>
      </c>
      <c r="G32" s="29">
        <f>(F32/B32)*100</f>
        <v>90.03999999999999</v>
      </c>
      <c r="H32" s="46">
        <v>12067</v>
      </c>
      <c r="I32" s="46">
        <f t="shared" si="14"/>
        <v>5941</v>
      </c>
      <c r="J32" s="58">
        <f t="shared" si="8"/>
        <v>49.23344658987321</v>
      </c>
      <c r="K32" s="43"/>
      <c r="L32" s="43"/>
      <c r="M32" s="43"/>
      <c r="N32" s="43"/>
      <c r="O32" s="43"/>
      <c r="P32" s="43"/>
      <c r="Q32" s="43"/>
    </row>
    <row r="33" spans="1:17" s="3" customFormat="1" ht="16.5" customHeight="1">
      <c r="A33" s="20" t="s">
        <v>65</v>
      </c>
      <c r="B33" s="46"/>
      <c r="F33" s="36">
        <f t="shared" si="13"/>
        <v>0</v>
      </c>
      <c r="G33" s="29"/>
      <c r="H33" s="46"/>
      <c r="I33" s="46">
        <f t="shared" si="14"/>
        <v>0</v>
      </c>
      <c r="J33" s="58"/>
      <c r="K33" s="43"/>
      <c r="L33" s="43"/>
      <c r="M33" s="43"/>
      <c r="N33" s="43"/>
      <c r="O33" s="43"/>
      <c r="P33" s="43"/>
      <c r="Q33" s="43"/>
    </row>
    <row r="34" spans="1:17" s="3" customFormat="1" ht="16.5" customHeight="1">
      <c r="A34" s="20" t="s">
        <v>66</v>
      </c>
      <c r="B34" s="46">
        <v>105594.45999999996</v>
      </c>
      <c r="C34" s="46">
        <v>71245.642607</v>
      </c>
      <c r="D34" s="47">
        <f>D21-D22-D31-D32-D35-D36</f>
        <v>106168.71891020001</v>
      </c>
      <c r="E34" s="47">
        <v>158133</v>
      </c>
      <c r="F34" s="36">
        <f t="shared" si="13"/>
        <v>158133</v>
      </c>
      <c r="G34" s="29">
        <f>(F34/B34)*100</f>
        <v>149.7550155566874</v>
      </c>
      <c r="H34" s="46">
        <v>105190</v>
      </c>
      <c r="I34" s="46">
        <f t="shared" si="14"/>
        <v>52943</v>
      </c>
      <c r="J34" s="58">
        <f>(F34/H34-1)*100</f>
        <v>50.33082992679911</v>
      </c>
      <c r="K34" s="43"/>
      <c r="L34" s="43"/>
      <c r="M34" s="43"/>
      <c r="N34" s="43"/>
      <c r="O34" s="43"/>
      <c r="P34" s="43"/>
      <c r="Q34" s="43"/>
    </row>
    <row r="35" spans="1:17" s="3" customFormat="1" ht="16.5" customHeight="1">
      <c r="A35" s="20" t="s">
        <v>67</v>
      </c>
      <c r="B35" s="21">
        <v>90</v>
      </c>
      <c r="C35" s="21">
        <v>85.009446</v>
      </c>
      <c r="D35" s="22">
        <v>85.009446</v>
      </c>
      <c r="E35" s="22">
        <v>86.70496800000001</v>
      </c>
      <c r="F35" s="36">
        <f t="shared" si="13"/>
        <v>87</v>
      </c>
      <c r="G35" s="29">
        <f>(F35/B35)*100</f>
        <v>96.66666666666667</v>
      </c>
      <c r="H35" s="21">
        <v>93</v>
      </c>
      <c r="I35" s="46">
        <f t="shared" si="14"/>
        <v>-6</v>
      </c>
      <c r="J35" s="58">
        <f>(F35/H35-1)*100</f>
        <v>-6.451612903225811</v>
      </c>
      <c r="K35" s="70"/>
      <c r="L35" s="43"/>
      <c r="M35" s="43"/>
      <c r="N35" s="43"/>
      <c r="O35" s="43"/>
      <c r="P35" s="43"/>
      <c r="Q35" s="43"/>
    </row>
    <row r="36" spans="1:17" s="3" customFormat="1" ht="16.5" customHeight="1">
      <c r="A36" s="20" t="s">
        <v>68</v>
      </c>
      <c r="B36" s="46">
        <v>11049</v>
      </c>
      <c r="C36" s="46">
        <v>14289</v>
      </c>
      <c r="D36" s="47">
        <v>14289</v>
      </c>
      <c r="E36" s="47">
        <v>4653.726252</v>
      </c>
      <c r="F36" s="36">
        <f t="shared" si="13"/>
        <v>4654</v>
      </c>
      <c r="G36" s="24">
        <f aca="true" t="shared" si="15" ref="G36:G45">(F36/B36)*100</f>
        <v>42.12145895556159</v>
      </c>
      <c r="H36" s="46">
        <v>16232</v>
      </c>
      <c r="I36" s="46">
        <f t="shared" si="14"/>
        <v>-11578</v>
      </c>
      <c r="J36" s="58">
        <f>(F36/H36-1)*100</f>
        <v>-71.32824051256776</v>
      </c>
      <c r="K36" s="65"/>
      <c r="L36" s="43"/>
      <c r="M36" s="43"/>
      <c r="N36" s="43"/>
      <c r="O36" s="43"/>
      <c r="P36" s="43"/>
      <c r="Q36" s="43"/>
    </row>
    <row r="37" spans="1:17" s="3" customFormat="1" ht="16.5" customHeight="1">
      <c r="A37" s="20" t="s">
        <v>69</v>
      </c>
      <c r="B37" s="46">
        <f>SUM(B38:B40)</f>
        <v>95014</v>
      </c>
      <c r="C37" s="46">
        <f>SUM(C38:C40)</f>
        <v>129182.031774</v>
      </c>
      <c r="D37" s="47">
        <f>SUM(D38:D40)</f>
        <v>129182.031774</v>
      </c>
      <c r="E37" s="47"/>
      <c r="F37" s="48">
        <f>SUM(F38:F40)</f>
        <v>128522</v>
      </c>
      <c r="G37" s="24">
        <f t="shared" si="15"/>
        <v>135.26638179636686</v>
      </c>
      <c r="H37" s="46">
        <f>SUM(H38:H40)</f>
        <v>133182</v>
      </c>
      <c r="I37" s="46"/>
      <c r="J37" s="58">
        <f>(F37/H37-1)*100</f>
        <v>-3.4989713324623417</v>
      </c>
      <c r="K37" s="65" t="s">
        <v>70</v>
      </c>
      <c r="L37" s="46">
        <v>101869</v>
      </c>
      <c r="M37" s="46">
        <v>94483</v>
      </c>
      <c r="N37" s="60">
        <f>M37/L37*100</f>
        <v>92.74951162767869</v>
      </c>
      <c r="O37" s="46">
        <v>115252</v>
      </c>
      <c r="P37" s="21">
        <f>M37-O37</f>
        <v>-20769</v>
      </c>
      <c r="Q37" s="58">
        <f>P37/O37*100</f>
        <v>-18.02051157463645</v>
      </c>
    </row>
    <row r="38" spans="1:17" s="3" customFormat="1" ht="16.5" customHeight="1">
      <c r="A38" s="20" t="s">
        <v>71</v>
      </c>
      <c r="B38" s="21">
        <v>24940</v>
      </c>
      <c r="C38" s="21">
        <v>24940</v>
      </c>
      <c r="D38" s="22">
        <v>24940</v>
      </c>
      <c r="E38" s="22">
        <v>24940</v>
      </c>
      <c r="F38" s="23">
        <v>24940</v>
      </c>
      <c r="G38" s="24">
        <f t="shared" si="15"/>
        <v>100</v>
      </c>
      <c r="H38" s="21">
        <v>24940</v>
      </c>
      <c r="I38" s="58">
        <f>F38-H38</f>
        <v>0</v>
      </c>
      <c r="J38" s="58"/>
      <c r="K38" s="65"/>
      <c r="L38" s="43"/>
      <c r="M38" s="43"/>
      <c r="N38" s="43"/>
      <c r="O38" s="43"/>
      <c r="P38" s="43"/>
      <c r="Q38" s="43"/>
    </row>
    <row r="39" spans="1:17" s="3" customFormat="1" ht="16.5" customHeight="1">
      <c r="A39" s="20" t="s">
        <v>72</v>
      </c>
      <c r="B39" s="21">
        <v>17686</v>
      </c>
      <c r="C39" s="21">
        <v>59868.614531</v>
      </c>
      <c r="D39" s="22">
        <v>59868.614531</v>
      </c>
      <c r="E39" s="22">
        <v>78646</v>
      </c>
      <c r="F39" s="23">
        <v>78646</v>
      </c>
      <c r="G39" s="24">
        <f t="shared" si="15"/>
        <v>444.67940744091374</v>
      </c>
      <c r="H39" s="49">
        <v>60745</v>
      </c>
      <c r="I39" s="46">
        <f>F39-H39</f>
        <v>17901</v>
      </c>
      <c r="J39" s="58">
        <f>(F39/H39-1)*100</f>
        <v>29.469092106346206</v>
      </c>
      <c r="K39" s="65" t="s">
        <v>73</v>
      </c>
      <c r="L39" s="71">
        <v>56564</v>
      </c>
      <c r="M39" s="46">
        <v>56564</v>
      </c>
      <c r="N39" s="60">
        <f>M39/L39*100</f>
        <v>100</v>
      </c>
      <c r="O39" s="46">
        <v>20370</v>
      </c>
      <c r="P39" s="21">
        <f>M39-O39</f>
        <v>36194</v>
      </c>
      <c r="Q39" s="58">
        <f>P39/O39*100</f>
        <v>177.68286696121746</v>
      </c>
    </row>
    <row r="40" spans="1:17" s="5" customFormat="1" ht="16.5" customHeight="1">
      <c r="A40" s="20" t="s">
        <v>74</v>
      </c>
      <c r="B40" s="21">
        <v>52388</v>
      </c>
      <c r="C40" s="21">
        <v>44373.417243</v>
      </c>
      <c r="D40" s="22">
        <v>44373.417243</v>
      </c>
      <c r="E40" s="22">
        <v>28558</v>
      </c>
      <c r="F40" s="23">
        <v>24936</v>
      </c>
      <c r="G40" s="24">
        <f t="shared" si="15"/>
        <v>47.59868672215011</v>
      </c>
      <c r="H40" s="49">
        <v>47497</v>
      </c>
      <c r="I40" s="46">
        <f>F40-H40</f>
        <v>-22561</v>
      </c>
      <c r="J40" s="58">
        <f>(F40/H40-1)*100</f>
        <v>-47.49984209529023</v>
      </c>
      <c r="K40" s="70"/>
      <c r="L40" s="43"/>
      <c r="M40" s="43"/>
      <c r="N40" s="43"/>
      <c r="O40" s="43"/>
      <c r="P40" s="43"/>
      <c r="Q40" s="43"/>
    </row>
    <row r="41" spans="1:17" s="3" customFormat="1" ht="16.5" customHeight="1">
      <c r="A41" s="50" t="s">
        <v>75</v>
      </c>
      <c r="B41" s="21">
        <v>56561</v>
      </c>
      <c r="C41" s="21">
        <v>20370</v>
      </c>
      <c r="D41" s="22">
        <v>20370</v>
      </c>
      <c r="E41" s="22">
        <v>56561</v>
      </c>
      <c r="F41" s="23">
        <v>56561</v>
      </c>
      <c r="G41" s="24">
        <f t="shared" si="15"/>
        <v>100</v>
      </c>
      <c r="H41" s="21">
        <v>20370</v>
      </c>
      <c r="I41" s="46">
        <f>F41-H41</f>
        <v>36191</v>
      </c>
      <c r="J41" s="58">
        <f>(F41/H41-1)*100</f>
        <v>177.66813942071673</v>
      </c>
      <c r="K41" s="70"/>
      <c r="L41" s="43"/>
      <c r="M41" s="43"/>
      <c r="N41" s="43"/>
      <c r="O41" s="43"/>
      <c r="P41" s="43"/>
      <c r="Q41" s="43"/>
    </row>
    <row r="42" spans="1:17" s="3" customFormat="1" ht="16.5" customHeight="1">
      <c r="A42" s="50" t="s">
        <v>76</v>
      </c>
      <c r="B42" s="21"/>
      <c r="C42" s="21"/>
      <c r="D42" s="22"/>
      <c r="E42" s="22"/>
      <c r="F42" s="23">
        <v>53897</v>
      </c>
      <c r="G42" s="24"/>
      <c r="H42" s="21"/>
      <c r="I42" s="46"/>
      <c r="J42" s="58"/>
      <c r="K42" s="70"/>
      <c r="L42" s="43"/>
      <c r="M42" s="43"/>
      <c r="N42" s="43"/>
      <c r="O42" s="43"/>
      <c r="P42" s="43"/>
      <c r="Q42" s="43"/>
    </row>
    <row r="43" spans="1:17" s="3" customFormat="1" ht="16.5" customHeight="1">
      <c r="A43" s="50" t="s">
        <v>77</v>
      </c>
      <c r="B43" s="21"/>
      <c r="C43" s="21"/>
      <c r="D43" s="22"/>
      <c r="E43" s="22">
        <v>20000</v>
      </c>
      <c r="F43" s="23">
        <v>6090</v>
      </c>
      <c r="G43" s="24"/>
      <c r="H43" s="21">
        <v>109012</v>
      </c>
      <c r="I43" s="46">
        <f>F43-H43</f>
        <v>-102922</v>
      </c>
      <c r="J43" s="58">
        <f>(F43/H43-1)*100</f>
        <v>-94.41345906872638</v>
      </c>
      <c r="K43" s="20" t="s">
        <v>78</v>
      </c>
      <c r="L43" s="46">
        <v>1556</v>
      </c>
      <c r="M43" s="21">
        <v>1050</v>
      </c>
      <c r="N43" s="60">
        <f>M43/L43*100</f>
        <v>67.48071979434447</v>
      </c>
      <c r="O43" s="21">
        <v>1898</v>
      </c>
      <c r="P43" s="21">
        <f>M43-O43</f>
        <v>-848</v>
      </c>
      <c r="Q43" s="58">
        <f>P43/O43*100</f>
        <v>-44.67860906217071</v>
      </c>
    </row>
    <row r="44" spans="1:17" s="3" customFormat="1" ht="16.5" customHeight="1">
      <c r="A44" s="50" t="s">
        <v>79</v>
      </c>
      <c r="B44" s="21">
        <v>1138</v>
      </c>
      <c r="C44" s="21">
        <v>17347</v>
      </c>
      <c r="D44" s="22">
        <v>17347</v>
      </c>
      <c r="E44" s="22">
        <v>3444</v>
      </c>
      <c r="F44" s="23">
        <v>3444</v>
      </c>
      <c r="G44" s="24">
        <f>(F44/B44)*100</f>
        <v>302.63620386643237</v>
      </c>
      <c r="H44" s="21">
        <v>17347</v>
      </c>
      <c r="I44" s="46">
        <f>F44-H44</f>
        <v>-13903</v>
      </c>
      <c r="J44" s="58">
        <f>(F44/H44-1)*100</f>
        <v>-80.14642301262467</v>
      </c>
      <c r="K44" s="43"/>
      <c r="L44" s="43"/>
      <c r="M44" s="43"/>
      <c r="N44" s="43"/>
      <c r="O44" s="43"/>
      <c r="P44" s="43"/>
      <c r="Q44" s="43"/>
    </row>
    <row r="45" spans="1:17" s="3" customFormat="1" ht="16.5" customHeight="1">
      <c r="A45" s="20" t="s">
        <v>80</v>
      </c>
      <c r="B45" s="21">
        <v>29223</v>
      </c>
      <c r="C45" s="21">
        <v>41466</v>
      </c>
      <c r="D45" s="22">
        <v>41466</v>
      </c>
      <c r="E45" s="22">
        <v>35683</v>
      </c>
      <c r="F45" s="23">
        <v>35683</v>
      </c>
      <c r="G45" s="24">
        <f>(F45/B45)*100</f>
        <v>122.10587550901688</v>
      </c>
      <c r="H45" s="21">
        <v>41466</v>
      </c>
      <c r="I45" s="46">
        <f>F45-H45</f>
        <v>-5783</v>
      </c>
      <c r="J45" s="58">
        <f>(F45/H45-1)*100</f>
        <v>-13.946365697197704</v>
      </c>
      <c r="K45" s="20" t="s">
        <v>81</v>
      </c>
      <c r="L45" s="46">
        <v>14482</v>
      </c>
      <c r="M45" s="21">
        <v>43101</v>
      </c>
      <c r="N45" s="60">
        <f>M45/L45*100</f>
        <v>297.6177323574092</v>
      </c>
      <c r="O45" s="21">
        <v>35683</v>
      </c>
      <c r="P45" s="21">
        <f>M45-O45</f>
        <v>7418</v>
      </c>
      <c r="Q45" s="58">
        <f>P45/O45*100</f>
        <v>20.78861082308102</v>
      </c>
    </row>
    <row r="46" spans="1:17" s="3" customFormat="1" ht="18" customHeight="1">
      <c r="A46" s="51" t="s">
        <v>82</v>
      </c>
      <c r="B46" s="52">
        <f>B5+B37+B41+B43+B44+B45</f>
        <v>661711.46</v>
      </c>
      <c r="C46" s="52">
        <f>C5+C37+C41+C43+C44+C45</f>
        <v>613340.28055</v>
      </c>
      <c r="D46" s="53">
        <f>D5+D37+D41+D43+D44+D45</f>
        <v>665293.531774</v>
      </c>
      <c r="E46" s="53"/>
      <c r="F46" s="54">
        <f>F5+F37+F41+F43+F44+F45+F42</f>
        <v>724798</v>
      </c>
      <c r="G46" s="55">
        <f>(F46/B46)*100</f>
        <v>109.53384425290142</v>
      </c>
      <c r="H46" s="52">
        <f>H5+H37+H41+H43+H44+H45</f>
        <v>779501</v>
      </c>
      <c r="I46" s="72">
        <f>F46-H46</f>
        <v>-54703</v>
      </c>
      <c r="J46" s="73">
        <f>(F46/H46-1)*100</f>
        <v>-7.017694653374407</v>
      </c>
      <c r="K46" s="74" t="s">
        <v>82</v>
      </c>
      <c r="L46" s="72">
        <f aca="true" t="shared" si="16" ref="L46:O46">L5+L37+L39+L43+L45</f>
        <v>661711.2094818</v>
      </c>
      <c r="M46" s="72">
        <f t="shared" si="16"/>
        <v>724797.797669</v>
      </c>
      <c r="N46" s="55">
        <f>M46/L46*100</f>
        <v>109.53385514454325</v>
      </c>
      <c r="O46" s="72">
        <f t="shared" si="16"/>
        <v>779501</v>
      </c>
      <c r="P46" s="21">
        <f>M46-O46</f>
        <v>-54703.20233100001</v>
      </c>
      <c r="Q46" s="73">
        <f>P46/O46*100</f>
        <v>-7.017720609851688</v>
      </c>
    </row>
    <row r="47" ht="19.5" customHeight="1"/>
    <row r="54" ht="39" customHeight="1"/>
    <row r="55" ht="39" customHeight="1"/>
    <row r="56" ht="39" customHeight="1"/>
    <row r="57" ht="39" customHeight="1"/>
    <row r="58" ht="24" customHeight="1"/>
    <row r="59" ht="24" customHeight="1"/>
    <row r="60" ht="24" customHeight="1"/>
  </sheetData>
  <sheetProtection/>
  <mergeCells count="1">
    <mergeCell ref="A2:Q2"/>
  </mergeCells>
  <printOptions horizontalCentered="1" verticalCentered="1"/>
  <pageMargins left="0.3541666666666667" right="0.3458333333333333" top="0.19652777777777777" bottom="0.3145833333333333" header="0.2361111111111111" footer="0.15694444444444444"/>
  <pageSetup firstPageNumber="13" useFirstPageNumber="1" horizontalDpi="600" verticalDpi="600" orientation="landscape" paperSize="9" scal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D1" sqref="D1:D14"/>
    </sheetView>
  </sheetViews>
  <sheetFormatPr defaultColWidth="9.00390625" defaultRowHeight="14.25"/>
  <cols>
    <col min="1" max="1" width="12.00390625" style="0" customWidth="1"/>
    <col min="2" max="3" width="12.625" style="0" bestFit="1" customWidth="1"/>
  </cols>
  <sheetData>
    <row r="1" spans="1:4" ht="15">
      <c r="A1">
        <v>65675.662094</v>
      </c>
      <c r="B1">
        <f>A1/$A$15</f>
        <v>0.30528844502663843</v>
      </c>
      <c r="C1">
        <f>$A$16*B1</f>
        <v>68590.98667480501</v>
      </c>
      <c r="D1">
        <f>ROUND(C1,0)</f>
        <v>68591</v>
      </c>
    </row>
    <row r="2" spans="1:4" ht="15">
      <c r="A2">
        <v>31665.466039</v>
      </c>
      <c r="B2">
        <f aca="true" t="shared" si="0" ref="B2:B14">A2/$A$15</f>
        <v>0.14719457071104738</v>
      </c>
      <c r="C2">
        <f aca="true" t="shared" si="1" ref="C2:C14">$A$16*B2</f>
        <v>33071.087369075285</v>
      </c>
      <c r="D2">
        <f aca="true" t="shared" si="2" ref="D2:D14">ROUND(C2,0)</f>
        <v>33071</v>
      </c>
    </row>
    <row r="3" spans="1:4" ht="15">
      <c r="A3">
        <v>5637.957843</v>
      </c>
      <c r="B3">
        <f t="shared" si="0"/>
        <v>0.02620762894710819</v>
      </c>
      <c r="C3">
        <f t="shared" si="1"/>
        <v>5888.22524132048</v>
      </c>
      <c r="D3">
        <f t="shared" si="2"/>
        <v>5888</v>
      </c>
    </row>
    <row r="4" spans="1:4" ht="15">
      <c r="A4">
        <v>425.600509</v>
      </c>
      <c r="B4">
        <f t="shared" si="0"/>
        <v>0.001978372405430627</v>
      </c>
      <c r="C4">
        <f t="shared" si="1"/>
        <v>444.49279856253156</v>
      </c>
      <c r="D4">
        <f t="shared" si="2"/>
        <v>444</v>
      </c>
    </row>
    <row r="5" spans="1:4" ht="15">
      <c r="A5">
        <v>23519.610775999998</v>
      </c>
      <c r="B5">
        <f t="shared" si="0"/>
        <v>0.10932916658167628</v>
      </c>
      <c r="C5">
        <f t="shared" si="1"/>
        <v>24563.6398309047</v>
      </c>
      <c r="D5">
        <f t="shared" si="2"/>
        <v>24564</v>
      </c>
    </row>
    <row r="6" spans="1:4" ht="15">
      <c r="A6">
        <v>22614.420249000003</v>
      </c>
      <c r="B6">
        <f t="shared" si="0"/>
        <v>0.10512145554185232</v>
      </c>
      <c r="C6">
        <f t="shared" si="1"/>
        <v>23618.26814532121</v>
      </c>
      <c r="D6">
        <f t="shared" si="2"/>
        <v>23618</v>
      </c>
    </row>
    <row r="7" spans="1:4" ht="15">
      <c r="A7">
        <v>11204.615092</v>
      </c>
      <c r="B7">
        <f t="shared" si="0"/>
        <v>0.05208382237034483</v>
      </c>
      <c r="C7">
        <f t="shared" si="1"/>
        <v>11701.984874879596</v>
      </c>
      <c r="D7">
        <f t="shared" si="2"/>
        <v>11702</v>
      </c>
    </row>
    <row r="8" spans="1:4" ht="15">
      <c r="A8">
        <v>8390.008333</v>
      </c>
      <c r="B8">
        <f t="shared" si="0"/>
        <v>0.03900033156995171</v>
      </c>
      <c r="C8">
        <f t="shared" si="1"/>
        <v>8762.438495810471</v>
      </c>
      <c r="D8">
        <f t="shared" si="2"/>
        <v>8762</v>
      </c>
    </row>
    <row r="9" spans="1:4" ht="15">
      <c r="A9">
        <v>21773.155966</v>
      </c>
      <c r="B9">
        <f t="shared" si="0"/>
        <v>0.10121090090677412</v>
      </c>
      <c r="C9">
        <f t="shared" si="1"/>
        <v>22739.660372130384</v>
      </c>
      <c r="D9">
        <f t="shared" si="2"/>
        <v>22740</v>
      </c>
    </row>
    <row r="10" spans="1:4" ht="15">
      <c r="A10">
        <v>2517.348771</v>
      </c>
      <c r="B10">
        <f t="shared" si="0"/>
        <v>0.011701709086515926</v>
      </c>
      <c r="C10">
        <f t="shared" si="1"/>
        <v>2629.093190722052</v>
      </c>
      <c r="D10">
        <f t="shared" si="2"/>
        <v>2629</v>
      </c>
    </row>
    <row r="11" spans="1:4" ht="15">
      <c r="A11">
        <v>1529.273612</v>
      </c>
      <c r="B11">
        <f t="shared" si="0"/>
        <v>0.007108714981198539</v>
      </c>
      <c r="C11">
        <f t="shared" si="1"/>
        <v>1597.1576471157628</v>
      </c>
      <c r="D11">
        <f t="shared" si="2"/>
        <v>1597</v>
      </c>
    </row>
    <row r="12" spans="1:4" ht="15">
      <c r="A12">
        <v>19506.961171000003</v>
      </c>
      <c r="B12">
        <f t="shared" si="0"/>
        <v>0.09067666245322352</v>
      </c>
      <c r="C12">
        <f t="shared" si="1"/>
        <v>20372.869813340447</v>
      </c>
      <c r="D12">
        <f t="shared" si="2"/>
        <v>20373</v>
      </c>
    </row>
    <row r="13" spans="1:4" ht="15">
      <c r="A13">
        <v>567.0780440000001</v>
      </c>
      <c r="B13">
        <f t="shared" si="0"/>
        <v>0.0026360202355283726</v>
      </c>
      <c r="C13">
        <f t="shared" si="1"/>
        <v>592.2504824375726</v>
      </c>
      <c r="D13">
        <f t="shared" si="2"/>
        <v>592</v>
      </c>
    </row>
    <row r="14" spans="1:4" ht="15">
      <c r="A14">
        <v>99.43133399999999</v>
      </c>
      <c r="B14">
        <f t="shared" si="0"/>
        <v>0.0004621991827099908</v>
      </c>
      <c r="C14">
        <f t="shared" si="1"/>
        <v>103.8450635745499</v>
      </c>
      <c r="D14">
        <f t="shared" si="2"/>
        <v>104</v>
      </c>
    </row>
    <row r="15" ht="15">
      <c r="A15">
        <f>SUM(A1:A14)</f>
        <v>215126.58983299995</v>
      </c>
    </row>
    <row r="16" ht="15">
      <c r="A16">
        <v>224676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廖丹丹</cp:lastModifiedBy>
  <cp:lastPrinted>2020-01-17T00:50:18Z</cp:lastPrinted>
  <dcterms:created xsi:type="dcterms:W3CDTF">1996-12-17T01:32:42Z</dcterms:created>
  <dcterms:modified xsi:type="dcterms:W3CDTF">2022-12-27T06:16:15Z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42B96F6194F44025BAF8BD4CB13C213C</vt:lpwstr>
  </property>
</Properties>
</file>